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015" tabRatio="828" firstSheet="1" activeTab="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</sheets>
  <externalReferences>
    <externalReference r:id="rId11"/>
  </externalReference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(табл.2,3,4)'!$A$1:$N$495</definedName>
    <definedName name="_xlnm.Print_Area" localSheetId="7">'раздел 5(табл.7)'!$A$1:$G$36</definedName>
    <definedName name="_xlnm.Print_Area" localSheetId="0">'титульный лист + раздел 1'!$A$1:$H$54</definedName>
  </definedNames>
  <calcPr fullCalcOnLoad="1"/>
</workbook>
</file>

<file path=xl/sharedStrings.xml><?xml version="1.0" encoding="utf-8"?>
<sst xmlns="http://schemas.openxmlformats.org/spreadsheetml/2006/main" count="1632" uniqueCount="544">
  <si>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</si>
  <si>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</si>
  <si>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</si>
  <si>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</si>
  <si>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</si>
  <si>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</si>
  <si>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</si>
  <si>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</si>
  <si>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</si>
  <si>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</si>
  <si>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</si>
  <si>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</si>
  <si>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</si>
  <si>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</si>
  <si>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</si>
  <si>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</si>
  <si>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</si>
  <si>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</si>
  <si>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</si>
  <si>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</si>
  <si>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</si>
  <si>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</si>
  <si>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</si>
  <si>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</si>
  <si>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</si>
  <si>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</si>
  <si>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</si>
  <si>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</si>
  <si>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</si>
  <si>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</si>
  <si>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</si>
  <si>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</si>
  <si>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</si>
  <si>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</si>
  <si>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</si>
  <si>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</si>
  <si>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</si>
  <si>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</si>
  <si>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</si>
  <si>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</si>
  <si>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</si>
  <si>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</si>
  <si>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</si>
  <si>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</si>
  <si>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</si>
  <si>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</si>
  <si>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</si>
  <si>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</si>
  <si>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</si>
  <si>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</si>
  <si>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</si>
  <si>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</si>
  <si>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</si>
  <si>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</si>
  <si>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</si>
  <si>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</si>
  <si>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</si>
  <si>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</si>
  <si>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</si>
  <si>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</si>
  <si>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</si>
  <si>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</si>
  <si>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</si>
  <si>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</si>
  <si>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</si>
  <si>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</si>
  <si>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</si>
  <si>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</si>
  <si>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</si>
  <si>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</si>
  <si>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</si>
  <si>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</si>
  <si>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</si>
  <si>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</si>
  <si>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</si>
  <si>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</si>
  <si>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</si>
  <si>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</si>
  <si>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</si>
  <si>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</si>
  <si>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</si>
  <si>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</si>
  <si>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</si>
  <si>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</si>
  <si>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</si>
  <si>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</si>
  <si>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</si>
  <si>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</si>
  <si>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</si>
  <si>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</si>
  <si>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</si>
  <si>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</si>
  <si>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</si>
  <si>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</si>
  <si>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</si>
  <si>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</si>
  <si>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</si>
  <si>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</si>
  <si>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</si>
  <si>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</si>
  <si>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</si>
  <si>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</si>
  <si>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</si>
  <si>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</si>
  <si>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</si>
  <si>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</si>
  <si>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</si>
  <si>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</si>
  <si>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</si>
  <si>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</si>
  <si>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</si>
  <si>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</si>
  <si>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</si>
  <si>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</si>
  <si>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</si>
  <si>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</si>
  <si>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</si>
  <si>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</si>
  <si>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</si>
  <si>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</si>
  <si>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</si>
  <si>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</si>
  <si>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</si>
  <si>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</si>
  <si>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</si>
  <si>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</si>
  <si>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</si>
  <si>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</si>
  <si>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</si>
  <si>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</si>
  <si>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</si>
  <si>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</si>
  <si>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</si>
  <si>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</si>
  <si>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</si>
  <si>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</si>
  <si>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</si>
  <si>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</si>
  <si>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</si>
  <si>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</si>
  <si>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</si>
  <si>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</si>
  <si>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</si>
  <si>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</si>
  <si>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</si>
  <si>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</si>
  <si>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</si>
  <si>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</si>
  <si>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</si>
  <si>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</si>
  <si>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</si>
  <si>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</si>
  <si>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</si>
  <si>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</si>
  <si>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</si>
  <si>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</si>
  <si>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</si>
  <si>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</si>
  <si>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</si>
  <si>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</si>
  <si>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</si>
  <si>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</si>
  <si>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</si>
  <si>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</si>
  <si>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</si>
  <si>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</si>
  <si>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</si>
  <si>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</si>
  <si>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</si>
  <si>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</si>
  <si>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</si>
  <si>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</si>
  <si>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</si>
  <si>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</si>
  <si>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</si>
  <si>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</si>
  <si>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</si>
  <si>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</si>
  <si>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</si>
  <si>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</si>
  <si>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</si>
  <si>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</si>
  <si>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</si>
  <si>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</si>
  <si>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</si>
  <si>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</si>
  <si>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</si>
  <si>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</si>
  <si>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</si>
  <si>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</si>
  <si>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</si>
  <si>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</si>
  <si>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</si>
  <si>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</si>
  <si>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</si>
  <si>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</si>
  <si>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</si>
  <si>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</si>
  <si>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</si>
  <si>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</si>
  <si>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</si>
  <si>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</si>
  <si>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</si>
  <si>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</si>
  <si>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</si>
  <si>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</si>
  <si>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</si>
  <si>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</si>
  <si>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</si>
  <si>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</si>
  <si>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</si>
  <si>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</si>
  <si>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</si>
  <si>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</si>
  <si>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</si>
  <si>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</si>
  <si>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</si>
  <si>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</si>
  <si>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</si>
  <si>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</si>
  <si>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</si>
  <si>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</si>
  <si>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</si>
  <si>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</si>
  <si>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</si>
  <si>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</si>
  <si>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</si>
  <si>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</si>
  <si>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</si>
  <si>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</si>
  <si>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</si>
  <si>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</si>
  <si>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</si>
  <si>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</si>
  <si>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</si>
  <si>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</si>
  <si>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</si>
  <si>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</si>
  <si>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</si>
  <si>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</si>
  <si>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</si>
  <si>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</si>
  <si>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</si>
  <si>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</si>
  <si>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</si>
  <si>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</si>
  <si>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</si>
  <si>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</si>
  <si>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</si>
  <si>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</si>
  <si>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</si>
  <si>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</si>
  <si>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</si>
  <si>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</si>
  <si>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</si>
  <si>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</si>
  <si>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</si>
  <si>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</si>
  <si>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</si>
  <si>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</si>
  <si>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</si>
  <si>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</si>
  <si>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</si>
  <si>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</si>
  <si>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</si>
  <si>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</si>
  <si>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</si>
  <si>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</si>
  <si>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</si>
  <si>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</si>
  <si>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</si>
  <si>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</si>
  <si>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</si>
  <si>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</si>
  <si>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</si>
  <si>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</si>
  <si>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</si>
  <si>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</si>
  <si>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</si>
  <si>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</si>
  <si>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</si>
  <si>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</si>
  <si>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</si>
  <si>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</si>
  <si>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</si>
  <si>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</si>
  <si>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</si>
  <si>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</si>
  <si>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</si>
  <si>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</si>
  <si>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</si>
  <si>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</si>
  <si>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</si>
  <si>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</si>
  <si>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</si>
  <si>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</si>
  <si>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</si>
  <si>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</si>
  <si>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</si>
  <si>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</si>
  <si>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</si>
  <si>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</si>
  <si>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</si>
  <si>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</si>
  <si>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</si>
  <si>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</si>
  <si>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</si>
  <si>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</si>
  <si>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</si>
  <si>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</si>
  <si>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</si>
  <si>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</si>
  <si>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</si>
  <si>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</si>
  <si>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</si>
  <si>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</si>
  <si>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</si>
  <si>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</si>
  <si>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</si>
  <si>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</si>
  <si>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</si>
  <si>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</si>
  <si>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</si>
  <si>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</si>
  <si>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</si>
  <si>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</si>
  <si>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</si>
  <si>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</si>
  <si>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</si>
  <si>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</si>
  <si>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</si>
  <si>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</si>
  <si>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</si>
  <si>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</si>
  <si>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</si>
  <si>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</si>
  <si>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</si>
  <si>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</si>
  <si>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</si>
  <si>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</si>
  <si>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</si>
  <si>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</si>
  <si>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</si>
  <si>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</si>
  <si>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</si>
  <si>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</si>
  <si>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</si>
  <si>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</si>
  <si>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</si>
  <si>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</si>
  <si>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</si>
  <si>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</si>
  <si>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</si>
  <si>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</si>
  <si>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</si>
  <si>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</si>
  <si>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</si>
  <si>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</si>
  <si>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</si>
  <si>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</si>
  <si>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</si>
  <si>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</si>
  <si>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</si>
  <si>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</si>
  <si>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</si>
  <si>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</si>
  <si>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</si>
  <si>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</si>
  <si>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</si>
  <si>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</si>
  <si>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</si>
  <si>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</si>
  <si>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</si>
  <si>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</si>
  <si>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</si>
  <si>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</si>
  <si>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</si>
  <si>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</si>
  <si>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</si>
  <si>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</si>
  <si>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</si>
  <si>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</si>
  <si>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</si>
  <si>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</si>
  <si>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</si>
  <si>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</si>
  <si>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</si>
  <si>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</si>
  <si>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</si>
  <si>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</si>
  <si>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</si>
  <si>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</si>
  <si>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</si>
  <si>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</si>
  <si>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</si>
  <si>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</si>
  <si>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</si>
  <si>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</si>
  <si>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</si>
  <si>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</si>
  <si>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</si>
  <si>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</si>
  <si>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</si>
  <si>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</si>
  <si>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</si>
  <si>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</si>
  <si>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</si>
  <si>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</si>
  <si>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</si>
  <si>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</si>
  <si>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</si>
  <si>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</si>
  <si>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</si>
  <si>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</si>
  <si>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</si>
  <si>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</si>
  <si>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</si>
  <si>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</si>
  <si>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</si>
  <si>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</si>
  <si>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</si>
  <si>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</si>
  <si>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</si>
  <si>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</si>
  <si>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</si>
  <si>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</si>
  <si>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</si>
  <si>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</si>
  <si>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</si>
  <si>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</si>
  <si>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</si>
  <si>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</si>
  <si>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</si>
  <si>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</si>
  <si>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</si>
  <si>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</si>
  <si>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</si>
  <si>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</si>
  <si>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</si>
  <si>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</si>
  <si>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</si>
  <si>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</si>
  <si>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</si>
  <si>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</si>
  <si>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</si>
  <si>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</si>
  <si>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</si>
  <si>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</si>
  <si>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</si>
  <si>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</si>
  <si>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</si>
  <si>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</si>
  <si>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</si>
  <si>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</si>
  <si>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</si>
  <si>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</si>
  <si>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</si>
  <si>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</si>
  <si>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</si>
  <si>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</si>
  <si>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</si>
  <si>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</si>
  <si>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</si>
  <si>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</si>
  <si>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</si>
  <si>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</si>
  <si>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</si>
  <si>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</si>
  <si>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</si>
  <si>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</si>
  <si>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</si>
  <si>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</si>
  <si>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</si>
  <si>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</si>
  <si>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</si>
  <si>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</si>
  <si>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</si>
  <si>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</si>
  <si>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</si>
  <si>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</si>
  <si>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</si>
  <si>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</si>
  <si>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</si>
  <si>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</si>
  <si>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</si>
  <si>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</si>
  <si>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</si>
  <si>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</si>
  <si>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</si>
  <si>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</si>
  <si>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</si>
  <si>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</si>
  <si>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</si>
  <si>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</si>
  <si>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</si>
  <si>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</si>
  <si>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</si>
  <si>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</si>
  <si>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</si>
  <si>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</si>
  <si>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</si>
  <si>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</si>
  <si>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</si>
  <si>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</si>
  <si>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</si>
  <si>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</si>
  <si>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</si>
  <si>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</si>
  <si>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</si>
  <si>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</si>
  <si>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</si>
  <si>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</si>
  <si>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</si>
  <si>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</si>
  <si>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</si>
  <si>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</si>
  <si>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</si>
  <si>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>на 01 января                    2019 г.</t>
  </si>
  <si>
    <t xml:space="preserve">Реализация дополнительных общеразвивающих программ
</t>
  </si>
  <si>
    <t>на 01 января 2019  г.</t>
  </si>
  <si>
    <t>на   01 января 2019  г.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</si>
  <si>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</si>
  <si>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</si>
  <si>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</si>
  <si>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</si>
  <si>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</si>
  <si>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</si>
  <si>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</si>
  <si>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</si>
  <si>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</si>
  <si>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</si>
  <si>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</si>
  <si>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</si>
  <si>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</si>
  <si>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</si>
  <si>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</si>
  <si>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</si>
  <si>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</si>
  <si>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</si>
  <si>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«15»  февраля       2019г.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</si>
  <si>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</si>
  <si>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</si>
  <si>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И.А.Галанова</t>
  </si>
  <si>
    <t>телефон (342) 226-17-10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</si>
</sst>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74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74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74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74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74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74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75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76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77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7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9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1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83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8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6" fillId="0" borderId="0" applyNumberFormat="0" applyFill="0" applyBorder="0" applyAlignment="0" applyProtection="0"/>
    <xf numFmtId="0" fontId="87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1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92" fillId="0" borderId="13" xfId="0" applyFont="1" applyBorder="1" applyAlignment="1">
      <alignment vertical="top" wrapText="1"/>
    </xf>
    <xf numFmtId="0" fontId="92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92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92" fillId="0" borderId="32" xfId="0" applyFont="1" applyBorder="1" applyAlignment="1">
      <alignment vertical="top" wrapText="1"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92" fillId="0" borderId="33" xfId="0" applyFont="1" applyBorder="1" applyAlignment="1">
      <alignment/>
    </xf>
    <xf numFmtId="0" fontId="0" fillId="0" borderId="33" xfId="0" applyBorder="1" applyAlignment="1">
      <alignment/>
    </xf>
    <xf numFmtId="2" fontId="92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92" fillId="0" borderId="0" xfId="0" applyFont="1" applyFill="1" applyAlignment="1">
      <alignment horizontal="center"/>
    </xf>
    <xf numFmtId="0" fontId="92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82" fillId="0" borderId="13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13" xfId="0" applyFont="1" applyBorder="1" applyAlignment="1">
      <alignment horizontal="center"/>
    </xf>
    <xf numFmtId="0" fontId="8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95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96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92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98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98" fillId="105" borderId="13" xfId="0" applyFont="1" applyFill="1" applyBorder="1" applyAlignment="1">
      <alignment horizontal="center" vertical="top" wrapText="1"/>
    </xf>
    <xf numFmtId="0" fontId="98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98" fillId="0" borderId="36" xfId="0" applyFont="1" applyBorder="1" applyAlignment="1">
      <alignment vertical="center" wrapText="1"/>
    </xf>
    <xf numFmtId="0" fontId="98" fillId="0" borderId="13" xfId="0" applyFont="1" applyBorder="1" applyAlignment="1">
      <alignment horizontal="center" vertical="top" wrapText="1"/>
    </xf>
    <xf numFmtId="0" fontId="98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98" fillId="0" borderId="36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horizontal="center" vertical="top" wrapText="1"/>
    </xf>
    <xf numFmtId="49" fontId="98" fillId="0" borderId="13" xfId="0" applyNumberFormat="1" applyFont="1" applyFill="1" applyBorder="1" applyAlignment="1">
      <alignment horizontal="center" vertical="top" wrapText="1"/>
    </xf>
    <xf numFmtId="49" fontId="98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98" fillId="0" borderId="36" xfId="0" applyFont="1" applyBorder="1" applyAlignment="1">
      <alignment horizontal="left" vertical="top" wrapText="1"/>
    </xf>
    <xf numFmtId="0" fontId="98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98" fillId="0" borderId="13" xfId="0" applyNumberFormat="1" applyFont="1" applyBorder="1" applyAlignment="1">
      <alignment horizontal="center" vertical="top" wrapText="1"/>
    </xf>
    <xf numFmtId="0" fontId="98" fillId="0" borderId="35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vertical="center" wrapText="1"/>
    </xf>
    <xf numFmtId="0" fontId="99" fillId="0" borderId="13" xfId="0" applyFont="1" applyFill="1" applyBorder="1" applyAlignment="1">
      <alignment vertical="center" wrapText="1"/>
    </xf>
    <xf numFmtId="0" fontId="99" fillId="0" borderId="30" xfId="0" applyFont="1" applyFill="1" applyBorder="1" applyAlignment="1">
      <alignment horizontal="left" vertical="center" wrapText="1"/>
    </xf>
    <xf numFmtId="0" fontId="98" fillId="0" borderId="31" xfId="0" applyFont="1" applyFill="1" applyBorder="1" applyAlignment="1">
      <alignment horizontal="center" vertical="top" wrapText="1"/>
    </xf>
    <xf numFmtId="0" fontId="98" fillId="0" borderId="30" xfId="0" applyFont="1" applyFill="1" applyBorder="1" applyAlignment="1">
      <alignment horizontal="center" vertical="top" wrapText="1"/>
    </xf>
    <xf numFmtId="49" fontId="98" fillId="0" borderId="34" xfId="0" applyNumberFormat="1" applyFont="1" applyFill="1" applyBorder="1" applyAlignment="1">
      <alignment vertical="top" wrapText="1"/>
    </xf>
    <xf numFmtId="0" fontId="98" fillId="0" borderId="32" xfId="0" applyFont="1" applyFill="1" applyBorder="1" applyAlignment="1">
      <alignment horizontal="center" vertical="top" wrapText="1"/>
    </xf>
    <xf numFmtId="0" fontId="98" fillId="0" borderId="13" xfId="0" applyFont="1" applyFill="1" applyBorder="1" applyAlignment="1">
      <alignment vertical="top" wrapText="1"/>
    </xf>
    <xf numFmtId="0" fontId="98" fillId="0" borderId="34" xfId="0" applyFont="1" applyFill="1" applyBorder="1" applyAlignment="1">
      <alignment vertical="top" wrapText="1"/>
    </xf>
    <xf numFmtId="0" fontId="98" fillId="0" borderId="31" xfId="0" applyFont="1" applyFill="1" applyBorder="1" applyAlignment="1">
      <alignment vertical="top" wrapText="1"/>
    </xf>
    <xf numFmtId="0" fontId="98" fillId="0" borderId="38" xfId="0" applyFont="1" applyFill="1" applyBorder="1" applyAlignment="1">
      <alignment vertical="top" wrapText="1"/>
    </xf>
    <xf numFmtId="0" fontId="100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vertical="center" wrapText="1"/>
    </xf>
    <xf numFmtId="0" fontId="102" fillId="0" borderId="13" xfId="0" applyFont="1" applyFill="1" applyBorder="1" applyAlignment="1">
      <alignment horizontal="center" vertical="top" wrapText="1"/>
    </xf>
    <xf numFmtId="0" fontId="102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02" fillId="0" borderId="13" xfId="0" applyFont="1" applyFill="1" applyBorder="1" applyAlignment="1">
      <alignment vertical="center" wrapText="1"/>
    </xf>
    <xf numFmtId="0" fontId="102" fillId="105" borderId="13" xfId="0" applyFont="1" applyFill="1" applyBorder="1" applyAlignment="1">
      <alignment horizontal="center" vertical="top" wrapText="1"/>
    </xf>
    <xf numFmtId="0" fontId="102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02" fillId="0" borderId="36" xfId="0" applyFont="1" applyFill="1" applyBorder="1" applyAlignment="1">
      <alignment vertical="center" wrapText="1"/>
    </xf>
    <xf numFmtId="49" fontId="102" fillId="0" borderId="13" xfId="0" applyNumberFormat="1" applyFont="1" applyFill="1" applyBorder="1" applyAlignment="1">
      <alignment horizontal="center" vertical="top" wrapText="1"/>
    </xf>
    <xf numFmtId="49" fontId="102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02" fillId="0" borderId="13" xfId="0" applyFont="1" applyBorder="1" applyAlignment="1">
      <alignment horizontal="center" vertical="top" wrapText="1"/>
    </xf>
    <xf numFmtId="4" fontId="102" fillId="0" borderId="13" xfId="0" applyNumberFormat="1" applyFont="1" applyBorder="1" applyAlignment="1">
      <alignment horizontal="center" vertical="top" wrapText="1"/>
    </xf>
    <xf numFmtId="0" fontId="101" fillId="0" borderId="13" xfId="0" applyFont="1" applyBorder="1" applyAlignment="1">
      <alignment vertical="center" wrapText="1"/>
    </xf>
    <xf numFmtId="0" fontId="102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92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92" fillId="0" borderId="0" xfId="0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3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92" fillId="0" borderId="13" xfId="0" applyFont="1" applyBorder="1" applyAlignment="1">
      <alignment horizontal="center" vertical="top" wrapText="1"/>
    </xf>
    <xf numFmtId="0" fontId="92" fillId="0" borderId="35" xfId="0" applyFont="1" applyBorder="1" applyAlignment="1">
      <alignment horizontal="center" vertical="top" wrapText="1"/>
    </xf>
    <xf numFmtId="0" fontId="92" fillId="0" borderId="39" xfId="0" applyFont="1" applyBorder="1" applyAlignment="1">
      <alignment horizontal="center" vertical="top" wrapText="1"/>
    </xf>
    <xf numFmtId="0" fontId="92" fillId="0" borderId="41" xfId="0" applyFont="1" applyBorder="1" applyAlignment="1">
      <alignment horizontal="center" vertical="top" wrapText="1"/>
    </xf>
    <xf numFmtId="0" fontId="92" fillId="0" borderId="42" xfId="0" applyFont="1" applyBorder="1" applyAlignment="1">
      <alignment horizontal="center" vertical="top" wrapText="1"/>
    </xf>
    <xf numFmtId="0" fontId="92" fillId="0" borderId="33" xfId="0" applyFont="1" applyBorder="1" applyAlignment="1">
      <alignment horizontal="center" vertical="top" wrapText="1"/>
    </xf>
    <xf numFmtId="0" fontId="92" fillId="0" borderId="38" xfId="0" applyFont="1" applyBorder="1" applyAlignment="1">
      <alignment horizontal="center" vertical="top" wrapText="1"/>
    </xf>
    <xf numFmtId="0" fontId="92" fillId="0" borderId="0" xfId="0" applyFont="1" applyAlignment="1">
      <alignment horizontal="left" wrapText="1"/>
    </xf>
    <xf numFmtId="2" fontId="92" fillId="0" borderId="13" xfId="0" applyNumberFormat="1" applyFont="1" applyBorder="1" applyAlignment="1">
      <alignment wrapText="1"/>
    </xf>
    <xf numFmtId="0" fontId="92" fillId="0" borderId="13" xfId="0" applyFont="1" applyBorder="1" applyAlignment="1">
      <alignment wrapText="1"/>
    </xf>
    <xf numFmtId="0" fontId="92" fillId="0" borderId="31" xfId="0" applyFont="1" applyBorder="1" applyAlignment="1">
      <alignment vertical="top" wrapText="1"/>
    </xf>
    <xf numFmtId="0" fontId="92" fillId="0" borderId="13" xfId="0" applyFont="1" applyBorder="1" applyAlignment="1">
      <alignment vertical="top" wrapText="1"/>
    </xf>
    <xf numFmtId="0" fontId="92" fillId="0" borderId="13" xfId="0" applyFont="1" applyBorder="1" applyAlignment="1">
      <alignment horizontal="center" wrapText="1"/>
    </xf>
    <xf numFmtId="49" fontId="92" fillId="0" borderId="34" xfId="0" applyNumberFormat="1" applyFont="1" applyBorder="1" applyAlignment="1">
      <alignment horizontal="center" wrapText="1"/>
    </xf>
    <xf numFmtId="2" fontId="92" fillId="0" borderId="13" xfId="0" applyNumberFormat="1" applyFont="1" applyFill="1" applyBorder="1" applyAlignment="1">
      <alignment wrapText="1"/>
    </xf>
    <xf numFmtId="0" fontId="92" fillId="0" borderId="13" xfId="0" applyFont="1" applyFill="1" applyBorder="1" applyAlignment="1">
      <alignment wrapText="1"/>
    </xf>
    <xf numFmtId="2" fontId="92" fillId="0" borderId="13" xfId="0" applyNumberFormat="1" applyFont="1" applyBorder="1" applyAlignment="1">
      <alignment vertical="top" wrapText="1"/>
    </xf>
    <xf numFmtId="0" fontId="104" fillId="0" borderId="0" xfId="0" applyFont="1" applyAlignment="1">
      <alignment horizontal="left" wrapText="1"/>
    </xf>
    <xf numFmtId="49" fontId="92" fillId="0" borderId="13" xfId="0" applyNumberFormat="1" applyFont="1" applyBorder="1" applyAlignment="1">
      <alignment horizontal="center" vertical="top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xp-pc\Downloads\&#1060;&#1069;&#1054;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ЭО МЗ"/>
      <sheetName val="ФЭО ИЦ"/>
      <sheetName val="ФЭО д-ды"/>
      <sheetName val="ФЭО инвестиции"/>
    </sheetNames>
    <sheetDataSet>
      <sheetData sheetId="0">
        <row r="98">
          <cell r="H98">
            <v>2959713</v>
          </cell>
        </row>
        <row r="145">
          <cell r="G145">
            <v>72000</v>
          </cell>
          <cell r="H145">
            <v>32000.100000000002</v>
          </cell>
        </row>
        <row r="165">
          <cell r="H165">
            <v>1246845.97</v>
          </cell>
        </row>
        <row r="166">
          <cell r="H166">
            <v>470359.68</v>
          </cell>
        </row>
        <row r="167">
          <cell r="H167">
            <v>125152.92</v>
          </cell>
        </row>
        <row r="200">
          <cell r="F200">
            <v>132945.86</v>
          </cell>
          <cell r="G200">
            <v>2200842.6799999997</v>
          </cell>
        </row>
        <row r="213">
          <cell r="E213">
            <v>101269</v>
          </cell>
          <cell r="F213">
            <v>204187.9</v>
          </cell>
        </row>
        <row r="225">
          <cell r="G225">
            <v>399789.61</v>
          </cell>
          <cell r="H225">
            <v>313210.29000000004</v>
          </cell>
        </row>
      </sheetData>
      <sheetData sheetId="2">
        <row r="20">
          <cell r="J20">
            <v>2128645.86</v>
          </cell>
        </row>
        <row r="58">
          <cell r="F58">
            <v>642847.4000000001</v>
          </cell>
        </row>
        <row r="86">
          <cell r="G86">
            <v>292718</v>
          </cell>
        </row>
        <row r="89">
          <cell r="G89">
            <v>3000</v>
          </cell>
        </row>
        <row r="139">
          <cell r="F139">
            <v>3500</v>
          </cell>
        </row>
        <row r="150">
          <cell r="E150">
            <v>11000</v>
          </cell>
        </row>
        <row r="159">
          <cell r="F159">
            <v>9301.35</v>
          </cell>
        </row>
        <row r="160">
          <cell r="F160">
            <v>143362.88</v>
          </cell>
        </row>
        <row r="161">
          <cell r="F161">
            <v>42537.24</v>
          </cell>
        </row>
        <row r="192">
          <cell r="E192">
            <v>2036407.73</v>
          </cell>
        </row>
        <row r="209">
          <cell r="D209">
            <v>1324014.58</v>
          </cell>
        </row>
        <row r="221">
          <cell r="F221">
            <v>104248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7">
      <selection activeCell="A54" sqref="A54:H54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203" t="s">
        <v>31</v>
      </c>
      <c r="G1" s="203"/>
      <c r="H1" s="203"/>
    </row>
    <row r="2" spans="1:8" ht="11.25" customHeight="1">
      <c r="A2" s="11"/>
      <c r="F2" s="203" t="s">
        <v>29</v>
      </c>
      <c r="G2" s="203"/>
      <c r="H2" s="203"/>
    </row>
    <row r="3" spans="1:8" ht="11.25" customHeight="1">
      <c r="A3" s="12"/>
      <c r="F3" s="203" t="s">
        <v>27</v>
      </c>
      <c r="G3" s="203"/>
      <c r="H3" s="203"/>
    </row>
    <row r="4" spans="1:8" ht="11.25" customHeight="1">
      <c r="A4" s="12"/>
      <c r="F4" s="203" t="s">
        <v>14</v>
      </c>
      <c r="G4" s="203"/>
      <c r="H4" s="203"/>
    </row>
    <row r="5" spans="1:8" ht="30" customHeight="1">
      <c r="A5" s="13"/>
      <c r="F5" s="206"/>
      <c r="G5" s="206"/>
      <c r="H5" s="206"/>
    </row>
    <row r="6" spans="1:9" ht="27.75" customHeight="1">
      <c r="A6" s="90"/>
      <c r="B6" s="90"/>
      <c r="C6" s="90"/>
      <c r="D6" s="207"/>
      <c r="E6" s="207"/>
      <c r="F6" s="207"/>
      <c r="G6" s="207"/>
      <c r="H6" s="1"/>
      <c r="I6" s="7"/>
    </row>
    <row r="7" spans="1:9" ht="15" customHeight="1">
      <c r="A7" s="90"/>
      <c r="B7" s="90"/>
      <c r="C7" s="90"/>
      <c r="D7" s="91"/>
      <c r="E7" s="205" t="s">
        <v>15</v>
      </c>
      <c r="F7" s="205"/>
      <c r="G7" s="205"/>
      <c r="H7" s="205"/>
      <c r="I7" s="7"/>
    </row>
    <row r="8" spans="1:9" ht="15.75">
      <c r="A8" s="90"/>
      <c r="B8" s="90"/>
      <c r="C8" s="90"/>
      <c r="D8" s="91"/>
      <c r="E8" s="204" t="s">
        <v>486</v>
      </c>
      <c r="F8" s="204"/>
      <c r="G8" s="204"/>
      <c r="H8" s="204"/>
      <c r="I8" s="7"/>
    </row>
    <row r="9" spans="1:9" ht="15" customHeight="1">
      <c r="A9" s="91"/>
      <c r="B9" s="91"/>
      <c r="C9" s="91"/>
      <c r="D9" s="91"/>
      <c r="E9" s="197" t="s">
        <v>16</v>
      </c>
      <c r="F9" s="197"/>
      <c r="G9" s="197"/>
      <c r="H9" s="197"/>
      <c r="I9" s="193"/>
    </row>
    <row r="10" spans="1:9" ht="15" customHeight="1">
      <c r="A10" s="91"/>
      <c r="B10" s="91"/>
      <c r="C10" s="91"/>
      <c r="D10" s="91"/>
      <c r="E10" s="93"/>
      <c r="F10" s="93"/>
      <c r="G10" s="204" t="s">
        <v>487</v>
      </c>
      <c r="H10" s="204"/>
      <c r="I10" s="193"/>
    </row>
    <row r="11" spans="1:9" ht="16.5" customHeight="1">
      <c r="A11" s="90"/>
      <c r="B11" s="90"/>
      <c r="C11" s="90"/>
      <c r="D11" s="91"/>
      <c r="E11" s="197" t="s">
        <v>11</v>
      </c>
      <c r="F11" s="197"/>
      <c r="G11" s="210" t="s">
        <v>12</v>
      </c>
      <c r="H11" s="210"/>
      <c r="I11" s="7"/>
    </row>
    <row r="12" spans="1:9" ht="22.5" customHeight="1">
      <c r="A12" s="90"/>
      <c r="B12" s="90"/>
      <c r="C12" s="90"/>
      <c r="D12" s="91"/>
      <c r="E12" s="205" t="s">
        <v>539</v>
      </c>
      <c r="F12" s="205"/>
      <c r="G12" s="205"/>
      <c r="H12" s="205"/>
      <c r="I12" s="4"/>
    </row>
    <row r="13" spans="1:9" ht="17.25" customHeight="1">
      <c r="A13" s="187" t="s">
        <v>17</v>
      </c>
      <c r="B13" s="187"/>
      <c r="C13" s="187"/>
      <c r="D13" s="187"/>
      <c r="E13" s="187"/>
      <c r="F13" s="187"/>
      <c r="G13" s="187"/>
      <c r="H13" s="187"/>
      <c r="I13" s="194"/>
    </row>
    <row r="14" spans="1:9" ht="15" customHeight="1">
      <c r="A14" s="187" t="s">
        <v>394</v>
      </c>
      <c r="B14" s="187"/>
      <c r="C14" s="187"/>
      <c r="D14" s="187"/>
      <c r="E14" s="187"/>
      <c r="F14" s="187"/>
      <c r="G14" s="187"/>
      <c r="H14" s="187"/>
      <c r="I14" s="194"/>
    </row>
    <row r="15" spans="1:9" ht="15" customHeight="1">
      <c r="A15" s="187" t="s">
        <v>433</v>
      </c>
      <c r="B15" s="187"/>
      <c r="C15" s="187"/>
      <c r="D15" s="187"/>
      <c r="E15" s="187"/>
      <c r="F15" s="187"/>
      <c r="G15" s="187"/>
      <c r="H15" s="187"/>
      <c r="I15" s="194"/>
    </row>
    <row r="16" spans="1:9" ht="12" customHeight="1">
      <c r="A16" s="187"/>
      <c r="B16" s="187"/>
      <c r="C16" s="187"/>
      <c r="D16" s="187"/>
      <c r="E16" s="187"/>
      <c r="F16" s="187"/>
      <c r="G16" s="187"/>
      <c r="H16" s="187"/>
      <c r="I16" s="194"/>
    </row>
    <row r="17" spans="1:9" ht="18.75" customHeight="1">
      <c r="A17" s="2"/>
      <c r="B17" s="2"/>
      <c r="C17" s="2"/>
      <c r="D17" s="183">
        <v>43511</v>
      </c>
      <c r="E17" s="187"/>
      <c r="F17" s="198"/>
      <c r="G17" s="199" t="s">
        <v>18</v>
      </c>
      <c r="H17" s="199"/>
      <c r="I17" s="3"/>
    </row>
    <row r="18" spans="1:9" ht="27.75" customHeight="1">
      <c r="A18" s="2"/>
      <c r="B18" s="2"/>
      <c r="C18" s="2"/>
      <c r="D18" s="2"/>
      <c r="E18" s="188" t="s">
        <v>28</v>
      </c>
      <c r="F18" s="189"/>
      <c r="G18" s="201">
        <f>D17</f>
        <v>43511</v>
      </c>
      <c r="H18" s="202"/>
      <c r="I18" s="15"/>
    </row>
    <row r="19" spans="1:9" ht="17.25" customHeight="1">
      <c r="A19" s="94"/>
      <c r="B19" s="2"/>
      <c r="C19" s="2"/>
      <c r="D19" s="2"/>
      <c r="E19" s="188" t="s">
        <v>431</v>
      </c>
      <c r="F19" s="189"/>
      <c r="G19" s="200">
        <f>A17</f>
        <v>0</v>
      </c>
      <c r="H19" s="200"/>
      <c r="I19" s="4"/>
    </row>
    <row r="20" spans="1:9" ht="17.25" customHeight="1">
      <c r="A20" s="91"/>
      <c r="B20" s="90"/>
      <c r="C20" s="91"/>
      <c r="D20" s="1"/>
      <c r="E20" s="188" t="s">
        <v>19</v>
      </c>
      <c r="F20" s="189"/>
      <c r="G20" s="190" t="s">
        <v>490</v>
      </c>
      <c r="H20" s="191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195"/>
      <c r="H21" s="196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195"/>
      <c r="H22" s="196"/>
      <c r="I22" s="14"/>
    </row>
    <row r="23" spans="1:9" ht="17.25" customHeight="1">
      <c r="A23" s="91"/>
      <c r="B23" s="90"/>
      <c r="C23" s="91"/>
      <c r="D23" s="1"/>
      <c r="E23" s="188" t="s">
        <v>20</v>
      </c>
      <c r="F23" s="189"/>
      <c r="G23" s="212">
        <v>383</v>
      </c>
      <c r="H23" s="212"/>
      <c r="I23" s="14"/>
    </row>
    <row r="24" spans="1:9" ht="30.75" customHeight="1">
      <c r="A24" s="209" t="s">
        <v>488</v>
      </c>
      <c r="B24" s="209"/>
      <c r="C24" s="209"/>
      <c r="D24" s="209"/>
      <c r="E24" s="209"/>
      <c r="F24" s="209"/>
      <c r="G24" s="209"/>
      <c r="H24" s="209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213" t="s">
        <v>489</v>
      </c>
      <c r="C26" s="213"/>
      <c r="D26" s="213"/>
      <c r="E26" s="91"/>
      <c r="F26" s="91"/>
      <c r="G26" s="91"/>
      <c r="H26" s="91"/>
      <c r="I26" s="7"/>
    </row>
    <row r="27" spans="1:9" s="84" customFormat="1" ht="17.25" customHeight="1">
      <c r="A27" s="192" t="s">
        <v>430</v>
      </c>
      <c r="B27" s="192"/>
      <c r="C27" s="192"/>
      <c r="D27" s="192"/>
      <c r="E27" s="192"/>
      <c r="F27" s="192"/>
      <c r="G27" s="192"/>
      <c r="H27" s="192"/>
      <c r="I27" s="83"/>
    </row>
    <row r="28" spans="1:9" s="84" customFormat="1" ht="17.25" customHeight="1">
      <c r="A28" s="192" t="s">
        <v>515</v>
      </c>
      <c r="B28" s="192"/>
      <c r="C28" s="192"/>
      <c r="D28" s="192"/>
      <c r="E28" s="192"/>
      <c r="F28" s="192"/>
      <c r="G28" s="192"/>
      <c r="H28" s="192"/>
      <c r="I28" s="83"/>
    </row>
    <row r="29" spans="1:9" ht="15.75" customHeight="1">
      <c r="A29" s="205" t="s">
        <v>21</v>
      </c>
      <c r="B29" s="205"/>
      <c r="C29" s="91"/>
      <c r="D29" s="1"/>
      <c r="E29" s="207"/>
      <c r="F29" s="207"/>
      <c r="G29" s="209"/>
      <c r="H29" s="209"/>
      <c r="I29" s="14"/>
    </row>
    <row r="30" spans="1:9" ht="21" customHeight="1">
      <c r="A30" s="205" t="s">
        <v>22</v>
      </c>
      <c r="B30" s="205"/>
      <c r="C30" s="205"/>
      <c r="D30" s="205"/>
      <c r="E30" s="205"/>
      <c r="F30" s="205"/>
      <c r="G30" s="95"/>
      <c r="H30" s="95"/>
      <c r="I30" s="4"/>
    </row>
    <row r="31" spans="1:9" ht="15" customHeight="1">
      <c r="A31" s="211" t="s">
        <v>23</v>
      </c>
      <c r="B31" s="211"/>
      <c r="C31" s="211"/>
      <c r="D31" s="211"/>
      <c r="E31" s="211"/>
      <c r="F31" s="211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205" t="s">
        <v>132</v>
      </c>
      <c r="B33" s="205"/>
      <c r="C33" s="205"/>
      <c r="D33" s="216" t="s">
        <v>491</v>
      </c>
      <c r="E33" s="216"/>
      <c r="F33" s="216"/>
      <c r="G33" s="216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215" t="s">
        <v>24</v>
      </c>
      <c r="B35" s="215"/>
      <c r="C35" s="215"/>
      <c r="D35" s="215"/>
      <c r="E35" s="215"/>
      <c r="F35" s="215"/>
      <c r="G35" s="215"/>
      <c r="H35" s="215"/>
    </row>
    <row r="36" spans="1:8" ht="16.5" customHeight="1">
      <c r="A36" s="208" t="s">
        <v>25</v>
      </c>
      <c r="B36" s="208"/>
      <c r="C36" s="208"/>
      <c r="D36" s="208"/>
      <c r="E36" s="100"/>
      <c r="F36" s="100"/>
      <c r="G36" s="100"/>
      <c r="H36" s="100"/>
    </row>
    <row r="37" spans="1:8" ht="28.5" customHeight="1">
      <c r="A37" s="214" t="s">
        <v>492</v>
      </c>
      <c r="B37" s="214"/>
      <c r="C37" s="214"/>
      <c r="D37" s="214"/>
      <c r="E37" s="214"/>
      <c r="F37" s="214"/>
      <c r="G37" s="214"/>
      <c r="H37" s="214"/>
    </row>
    <row r="38" spans="1:8" ht="19.5" customHeight="1">
      <c r="A38" s="208" t="s">
        <v>26</v>
      </c>
      <c r="B38" s="208"/>
      <c r="C38" s="208"/>
      <c r="D38" s="208"/>
      <c r="E38" s="100"/>
      <c r="F38" s="100"/>
      <c r="G38" s="100"/>
      <c r="H38" s="100"/>
    </row>
    <row r="39" spans="1:7" s="101" customFormat="1" ht="18" customHeight="1">
      <c r="A39" s="219" t="s">
        <v>493</v>
      </c>
      <c r="B39" s="219"/>
      <c r="C39" s="219"/>
      <c r="D39" s="219"/>
      <c r="E39" s="219" t="s">
        <v>494</v>
      </c>
      <c r="F39" s="219"/>
      <c r="G39" s="219"/>
    </row>
    <row r="40" spans="1:7" s="101" customFormat="1" ht="18" customHeight="1">
      <c r="A40" s="219" t="s">
        <v>495</v>
      </c>
      <c r="B40" s="219"/>
      <c r="C40" s="219"/>
      <c r="D40" s="219"/>
      <c r="E40" s="219" t="s">
        <v>496</v>
      </c>
      <c r="F40" s="219"/>
      <c r="G40" s="219"/>
    </row>
    <row r="41" spans="1:7" s="101" customFormat="1" ht="18" customHeight="1">
      <c r="A41" s="219" t="s">
        <v>497</v>
      </c>
      <c r="B41" s="219"/>
      <c r="C41" s="219"/>
      <c r="D41" s="219"/>
      <c r="E41" s="219" t="s">
        <v>498</v>
      </c>
      <c r="F41" s="219"/>
      <c r="G41" s="219"/>
    </row>
    <row r="42" spans="1:7" s="101" customFormat="1" ht="18" customHeight="1">
      <c r="A42" s="219" t="s">
        <v>499</v>
      </c>
      <c r="B42" s="219"/>
      <c r="C42" s="219"/>
      <c r="D42" s="219"/>
      <c r="E42" s="219" t="s">
        <v>500</v>
      </c>
      <c r="F42" s="219"/>
      <c r="G42" s="219"/>
    </row>
    <row r="43" spans="1:7" s="101" customFormat="1" ht="18" customHeight="1">
      <c r="A43" s="219" t="s">
        <v>510</v>
      </c>
      <c r="B43" s="219"/>
      <c r="C43" s="219"/>
      <c r="D43" s="219"/>
      <c r="E43" s="219" t="s">
        <v>501</v>
      </c>
      <c r="F43" s="219"/>
      <c r="G43" s="219"/>
    </row>
    <row r="44" spans="1:7" s="101" customFormat="1" ht="18" customHeight="1">
      <c r="A44" s="219" t="s">
        <v>502</v>
      </c>
      <c r="B44" s="219"/>
      <c r="C44" s="219"/>
      <c r="D44" s="219"/>
      <c r="E44" s="219" t="s">
        <v>503</v>
      </c>
      <c r="F44" s="219"/>
      <c r="G44" s="219"/>
    </row>
    <row r="45" spans="1:7" s="101" customFormat="1" ht="32.25" customHeight="1">
      <c r="A45" s="219" t="s">
        <v>504</v>
      </c>
      <c r="B45" s="219"/>
      <c r="C45" s="219"/>
      <c r="D45" s="219"/>
      <c r="E45" s="219" t="s">
        <v>505</v>
      </c>
      <c r="F45" s="219"/>
      <c r="G45" s="219"/>
    </row>
    <row r="46" spans="1:7" s="101" customFormat="1" ht="18" customHeight="1">
      <c r="A46" s="219" t="s">
        <v>506</v>
      </c>
      <c r="B46" s="219"/>
      <c r="C46" s="219"/>
      <c r="D46" s="219"/>
      <c r="E46" s="219" t="s">
        <v>507</v>
      </c>
      <c r="F46" s="219"/>
      <c r="G46" s="219"/>
    </row>
    <row r="47" spans="1:7" s="101" customFormat="1" ht="18" customHeight="1">
      <c r="A47" s="219" t="s">
        <v>508</v>
      </c>
      <c r="B47" s="219"/>
      <c r="C47" s="219"/>
      <c r="D47" s="219"/>
      <c r="E47" s="219" t="s">
        <v>509</v>
      </c>
      <c r="F47" s="219"/>
      <c r="G47" s="219"/>
    </row>
    <row r="48" spans="1:8" s="18" customFormat="1" ht="30.75" customHeight="1">
      <c r="A48" s="186" t="s">
        <v>135</v>
      </c>
      <c r="B48" s="186"/>
      <c r="C48" s="186"/>
      <c r="D48" s="186"/>
      <c r="E48" s="186"/>
      <c r="F48" s="186"/>
      <c r="G48" s="186"/>
      <c r="H48" s="186"/>
    </row>
    <row r="49" spans="1:7" s="101" customFormat="1" ht="18" customHeight="1">
      <c r="A49" s="220" t="s">
        <v>511</v>
      </c>
      <c r="B49" s="220"/>
      <c r="C49" s="220"/>
      <c r="D49" s="220"/>
      <c r="E49" s="220"/>
      <c r="F49" s="220"/>
      <c r="G49" s="220"/>
    </row>
    <row r="50" spans="1:7" s="101" customFormat="1" ht="18" customHeight="1">
      <c r="A50" s="220" t="s">
        <v>512</v>
      </c>
      <c r="B50" s="220"/>
      <c r="C50" s="220"/>
      <c r="D50" s="220"/>
      <c r="E50" s="220"/>
      <c r="F50" s="220"/>
      <c r="G50" s="220"/>
    </row>
    <row r="51" spans="1:7" s="101" customFormat="1" ht="18" customHeight="1">
      <c r="A51" s="220" t="s">
        <v>513</v>
      </c>
      <c r="B51" s="220"/>
      <c r="C51" s="220"/>
      <c r="D51" s="220"/>
      <c r="E51" s="220"/>
      <c r="F51" s="220"/>
      <c r="G51" s="220"/>
    </row>
    <row r="52" spans="1:7" s="101" customFormat="1" ht="18" customHeight="1">
      <c r="A52" s="220" t="s">
        <v>514</v>
      </c>
      <c r="B52" s="220"/>
      <c r="C52" s="220"/>
      <c r="D52" s="220"/>
      <c r="E52" s="220"/>
      <c r="F52" s="220"/>
      <c r="G52" s="220"/>
    </row>
    <row r="53" spans="1:256" s="18" customFormat="1" ht="19.5" customHeight="1">
      <c r="A53" s="218" t="s">
        <v>541</v>
      </c>
      <c r="B53" s="218"/>
      <c r="C53" s="218"/>
      <c r="D53" s="218"/>
      <c r="E53" s="218"/>
      <c r="F53" s="218"/>
      <c r="G53" s="218"/>
      <c r="H53" s="218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  <c r="IV53" s="185"/>
    </row>
    <row r="54" spans="1:256" s="18" customFormat="1" ht="15.75" customHeight="1">
      <c r="A54" s="218" t="s">
        <v>540</v>
      </c>
      <c r="B54" s="218"/>
      <c r="C54" s="218"/>
      <c r="D54" s="218"/>
      <c r="E54" s="218"/>
      <c r="F54" s="218"/>
      <c r="G54" s="218"/>
      <c r="H54" s="218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185"/>
      <c r="IM54" s="185"/>
      <c r="IN54" s="185"/>
      <c r="IO54" s="185"/>
      <c r="IP54" s="185"/>
      <c r="IQ54" s="185"/>
      <c r="IR54" s="185"/>
      <c r="IS54" s="185"/>
      <c r="IT54" s="185"/>
      <c r="IU54" s="185"/>
      <c r="IV54" s="185"/>
    </row>
    <row r="55" spans="1:8" ht="11.25" customHeight="1">
      <c r="A55" s="185"/>
      <c r="B55" s="185"/>
      <c r="C55" s="185"/>
      <c r="D55" s="185"/>
      <c r="E55" s="185"/>
      <c r="F55" s="185"/>
      <c r="G55" s="185"/>
      <c r="H55" s="185"/>
    </row>
    <row r="56" spans="1:8" ht="11.25" customHeight="1">
      <c r="A56" s="185"/>
      <c r="B56" s="185"/>
      <c r="C56" s="185"/>
      <c r="D56" s="185"/>
      <c r="E56" s="185"/>
      <c r="F56" s="185"/>
      <c r="G56" s="185"/>
      <c r="H56" s="185"/>
    </row>
    <row r="57" spans="1:8" ht="11.25" customHeight="1">
      <c r="A57" s="185"/>
      <c r="B57" s="185"/>
      <c r="C57" s="185"/>
      <c r="D57" s="185"/>
      <c r="E57" s="185"/>
      <c r="F57" s="185"/>
      <c r="G57" s="185"/>
      <c r="H57" s="185"/>
    </row>
    <row r="58" spans="1:8" ht="11.25" customHeight="1">
      <c r="A58" s="217"/>
      <c r="B58" s="217"/>
      <c r="C58" s="217"/>
      <c r="D58" s="217"/>
      <c r="E58" s="217"/>
      <c r="F58" s="217"/>
      <c r="G58" s="217"/>
      <c r="H58" s="217"/>
    </row>
  </sheetData>
  <sheetProtection/>
  <mergeCells count="139">
    <mergeCell ref="A51:G51"/>
    <mergeCell ref="A52:G52"/>
    <mergeCell ref="A45:D45"/>
    <mergeCell ref="E45:G45"/>
    <mergeCell ref="A46:D46"/>
    <mergeCell ref="E46:G46"/>
    <mergeCell ref="A47:D47"/>
    <mergeCell ref="E47:G47"/>
    <mergeCell ref="A43:D43"/>
    <mergeCell ref="E43:G43"/>
    <mergeCell ref="A44:D44"/>
    <mergeCell ref="E44:G44"/>
    <mergeCell ref="A49:G49"/>
    <mergeCell ref="A50:G50"/>
    <mergeCell ref="E39:G39"/>
    <mergeCell ref="A40:D40"/>
    <mergeCell ref="E40:G40"/>
    <mergeCell ref="A41:D41"/>
    <mergeCell ref="E41:G41"/>
    <mergeCell ref="A42:D42"/>
    <mergeCell ref="E42:G42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221" t="s">
        <v>393</v>
      </c>
      <c r="C1" s="221"/>
    </row>
    <row r="2" spans="2:3" ht="10.5" customHeight="1">
      <c r="B2" s="49" t="s">
        <v>381</v>
      </c>
      <c r="C2" s="49"/>
    </row>
    <row r="3" spans="2:3" ht="21" customHeight="1">
      <c r="B3" s="222" t="s">
        <v>0</v>
      </c>
      <c r="C3" s="222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257318.19999999998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11983.5</v>
      </c>
    </row>
    <row r="9" spans="1:3" s="18" customFormat="1" ht="18" customHeight="1">
      <c r="A9" s="52"/>
      <c r="B9" s="76" t="s">
        <v>383</v>
      </c>
      <c r="C9" s="74">
        <v>6390.4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12571.599999999999</v>
      </c>
    </row>
    <row r="14" spans="1:3" s="18" customFormat="1" ht="38.25" customHeight="1">
      <c r="A14" s="52"/>
      <c r="B14" s="72" t="s">
        <v>386</v>
      </c>
      <c r="C14" s="74">
        <v>12111.8</v>
      </c>
    </row>
    <row r="15" spans="1:3" s="18" customFormat="1" ht="15.75">
      <c r="A15" s="52"/>
      <c r="B15" s="76" t="s">
        <v>383</v>
      </c>
      <c r="C15" s="74">
        <v>459.8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30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41702.7</v>
      </c>
    </row>
    <row r="22" spans="1:3" s="18" customFormat="1" ht="15" customHeight="1">
      <c r="A22" s="53" t="s">
        <v>442</v>
      </c>
      <c r="B22" s="72" t="s">
        <v>140</v>
      </c>
      <c r="C22" s="74">
        <v>8165.2</v>
      </c>
    </row>
    <row r="23" spans="1:3" s="18" customFormat="1" ht="15" customHeight="1">
      <c r="A23" s="53"/>
      <c r="B23" s="72" t="s">
        <v>141</v>
      </c>
      <c r="C23" s="74">
        <v>4165.2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v>67.1</v>
      </c>
    </row>
    <row r="28" spans="1:3" s="18" customFormat="1" ht="15" customHeight="1">
      <c r="A28" s="52"/>
      <c r="B28" s="72" t="s">
        <v>389</v>
      </c>
      <c r="C28" s="74">
        <v>32.4</v>
      </c>
    </row>
    <row r="29" spans="1:3" s="18" customFormat="1" ht="31.5">
      <c r="A29" s="52"/>
      <c r="B29" s="72" t="s">
        <v>445</v>
      </c>
      <c r="C29" s="74">
        <v>34.7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32.6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6"/>
  <sheetViews>
    <sheetView tabSelected="1" view="pageBreakPreview" zoomScale="120" zoomScaleNormal="120" zoomScaleSheetLayoutView="120" workbookViewId="0" topLeftCell="A70">
      <selection activeCell="C103" sqref="C103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10" width="12.421875" style="20" customWidth="1"/>
    <col min="11" max="11" width="0.85546875" style="20" customWidth="1"/>
    <col min="12" max="12" width="0.71875" style="20" customWidth="1"/>
    <col min="13" max="13" width="14.00390625" style="20" customWidth="1"/>
    <col min="14" max="14" width="10.140625" style="20" customWidth="1"/>
    <col min="15" max="15" width="12.8515625" style="63" customWidth="1"/>
  </cols>
  <sheetData>
    <row r="1" spans="1:14" ht="12.75" customHeight="1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245" t="s">
        <v>41</v>
      </c>
      <c r="I3" s="245"/>
      <c r="J3" s="245"/>
      <c r="K3" s="245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244" t="s">
        <v>517</v>
      </c>
      <c r="I4" s="244"/>
      <c r="J4" s="244"/>
      <c r="K4" s="244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241" t="s">
        <v>1</v>
      </c>
      <c r="B6" s="237" t="s">
        <v>45</v>
      </c>
      <c r="C6" s="225" t="s">
        <v>397</v>
      </c>
      <c r="D6" s="246" t="s">
        <v>163</v>
      </c>
      <c r="E6" s="234" t="s">
        <v>164</v>
      </c>
      <c r="F6" s="237" t="s">
        <v>165</v>
      </c>
      <c r="G6" s="228" t="s">
        <v>338</v>
      </c>
      <c r="H6" s="231" t="s">
        <v>38</v>
      </c>
      <c r="I6" s="232"/>
      <c r="J6" s="232"/>
      <c r="K6" s="232"/>
      <c r="L6" s="232"/>
      <c r="M6" s="232"/>
      <c r="N6" s="233"/>
      <c r="O6" s="64"/>
    </row>
    <row r="7" spans="1:15" s="8" customFormat="1" ht="16.5" customHeight="1">
      <c r="A7" s="242"/>
      <c r="B7" s="237"/>
      <c r="C7" s="226"/>
      <c r="D7" s="247"/>
      <c r="E7" s="235"/>
      <c r="F7" s="237"/>
      <c r="G7" s="229"/>
      <c r="H7" s="234" t="s">
        <v>33</v>
      </c>
      <c r="I7" s="237" t="s">
        <v>4</v>
      </c>
      <c r="J7" s="237"/>
      <c r="K7" s="237"/>
      <c r="L7" s="237"/>
      <c r="M7" s="237"/>
      <c r="N7" s="237"/>
      <c r="O7" s="64"/>
    </row>
    <row r="8" spans="1:15" s="8" customFormat="1" ht="68.25" customHeight="1">
      <c r="A8" s="242"/>
      <c r="B8" s="237"/>
      <c r="C8" s="226"/>
      <c r="D8" s="247"/>
      <c r="E8" s="235"/>
      <c r="F8" s="237"/>
      <c r="G8" s="229"/>
      <c r="H8" s="235"/>
      <c r="I8" s="238" t="s">
        <v>398</v>
      </c>
      <c r="J8" s="223" t="s">
        <v>166</v>
      </c>
      <c r="K8" s="236" t="s">
        <v>34</v>
      </c>
      <c r="L8" s="235" t="s">
        <v>35</v>
      </c>
      <c r="M8" s="236" t="s">
        <v>50</v>
      </c>
      <c r="N8" s="236"/>
      <c r="O8" s="64"/>
    </row>
    <row r="9" spans="1:15" s="8" customFormat="1" ht="30.75" customHeight="1">
      <c r="A9" s="243"/>
      <c r="B9" s="237"/>
      <c r="C9" s="227"/>
      <c r="D9" s="248"/>
      <c r="E9" s="236"/>
      <c r="F9" s="237"/>
      <c r="G9" s="230"/>
      <c r="H9" s="236"/>
      <c r="I9" s="239"/>
      <c r="J9" s="224"/>
      <c r="K9" s="237"/>
      <c r="L9" s="236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41065801.87</v>
      </c>
      <c r="I11" s="168">
        <f>I17</f>
        <v>29632414.27</v>
      </c>
      <c r="J11" s="168">
        <f>J50</f>
        <v>4691804.5600000005</v>
      </c>
      <c r="K11" s="168">
        <f>K51</f>
        <v>0</v>
      </c>
      <c r="L11" s="168">
        <f>L17</f>
        <v>0</v>
      </c>
      <c r="M11" s="168">
        <f>M13+M17+M49+M58</f>
        <v>6741583.04</v>
      </c>
      <c r="N11" s="168">
        <f>N17+N58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524</v>
      </c>
      <c r="E13" s="158"/>
      <c r="F13" s="158">
        <v>120</v>
      </c>
      <c r="G13" s="172" t="s">
        <v>363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524</v>
      </c>
      <c r="E15" s="115"/>
      <c r="F15" s="115">
        <v>121</v>
      </c>
      <c r="G15" s="117" t="s">
        <v>363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524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367</v>
      </c>
      <c r="B17" s="158">
        <v>120</v>
      </c>
      <c r="C17" s="158">
        <v>130</v>
      </c>
      <c r="D17" s="171" t="s">
        <v>524</v>
      </c>
      <c r="E17" s="158"/>
      <c r="F17" s="158">
        <v>130</v>
      </c>
      <c r="G17" s="172" t="s">
        <v>363</v>
      </c>
      <c r="H17" s="182">
        <f>I17+L17+M17+N17</f>
        <v>35650414.269999996</v>
      </c>
      <c r="I17" s="182">
        <f>SUM(I18:I40)</f>
        <v>29632414.27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525</v>
      </c>
      <c r="E18" s="115"/>
      <c r="F18" s="115">
        <v>131</v>
      </c>
      <c r="G18" s="181" t="s">
        <v>527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356</v>
      </c>
      <c r="B19" s="115"/>
      <c r="C19" s="115">
        <v>131</v>
      </c>
      <c r="D19" s="116" t="s">
        <v>525</v>
      </c>
      <c r="E19" s="115"/>
      <c r="F19" s="115">
        <v>131</v>
      </c>
      <c r="G19" s="181" t="s">
        <v>528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525</v>
      </c>
      <c r="E20" s="115"/>
      <c r="F20" s="115">
        <v>131</v>
      </c>
      <c r="G20" s="181" t="s">
        <v>527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524</v>
      </c>
      <c r="E21" s="115"/>
      <c r="F21" s="115">
        <v>131</v>
      </c>
      <c r="G21" s="117" t="s">
        <v>363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344</v>
      </c>
      <c r="B22" s="109"/>
      <c r="C22" s="109">
        <v>131</v>
      </c>
      <c r="D22" s="116" t="s">
        <v>525</v>
      </c>
      <c r="E22" s="109"/>
      <c r="F22" s="109">
        <v>131</v>
      </c>
      <c r="G22" s="102" t="s">
        <v>529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344</v>
      </c>
      <c r="B23" s="109"/>
      <c r="C23" s="109">
        <v>131</v>
      </c>
      <c r="D23" s="116" t="s">
        <v>525</v>
      </c>
      <c r="E23" s="109"/>
      <c r="F23" s="109">
        <v>131</v>
      </c>
      <c r="G23" s="102" t="s">
        <v>530</v>
      </c>
      <c r="H23" s="125">
        <f>I23+J23+K23+L23+M23</f>
        <v>1712009.64</v>
      </c>
      <c r="I23" s="125">
        <f>1712009.64</f>
        <v>1712009.64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345</v>
      </c>
      <c r="B24" s="109"/>
      <c r="C24" s="109">
        <v>131</v>
      </c>
      <c r="D24" s="116" t="s">
        <v>525</v>
      </c>
      <c r="E24" s="109"/>
      <c r="F24" s="109">
        <v>131</v>
      </c>
      <c r="G24" s="102" t="s">
        <v>529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345</v>
      </c>
      <c r="B25" s="109"/>
      <c r="C25" s="109">
        <v>131</v>
      </c>
      <c r="D25" s="116" t="s">
        <v>525</v>
      </c>
      <c r="E25" s="109"/>
      <c r="F25" s="109">
        <v>131</v>
      </c>
      <c r="G25" s="102" t="s">
        <v>530</v>
      </c>
      <c r="H25" s="125">
        <f>I25+J25+K25+L25+M25</f>
        <v>1644933.36</v>
      </c>
      <c r="I25" s="125">
        <f>1644933.36</f>
        <v>1644933.36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346</v>
      </c>
      <c r="B26" s="109"/>
      <c r="C26" s="109">
        <v>131</v>
      </c>
      <c r="D26" s="116" t="s">
        <v>525</v>
      </c>
      <c r="E26" s="109"/>
      <c r="F26" s="109">
        <v>131</v>
      </c>
      <c r="G26" s="102" t="s">
        <v>529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346</v>
      </c>
      <c r="B27" s="109"/>
      <c r="C27" s="109">
        <v>131</v>
      </c>
      <c r="D27" s="116" t="s">
        <v>525</v>
      </c>
      <c r="E27" s="109"/>
      <c r="F27" s="109">
        <v>131</v>
      </c>
      <c r="G27" s="102" t="s">
        <v>530</v>
      </c>
      <c r="H27" s="125">
        <f>I27+J27+K27+L27+M27</f>
        <v>555423.64</v>
      </c>
      <c r="I27" s="125">
        <f>555423.64</f>
        <v>555423.64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347</v>
      </c>
      <c r="B28" s="109"/>
      <c r="C28" s="109">
        <v>131</v>
      </c>
      <c r="D28" s="116" t="s">
        <v>525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518</v>
      </c>
      <c r="B29" s="109"/>
      <c r="C29" s="109">
        <v>131</v>
      </c>
      <c r="D29" s="116" t="s">
        <v>525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348</v>
      </c>
      <c r="B30" s="109"/>
      <c r="C30" s="109">
        <v>131</v>
      </c>
      <c r="D30" s="116" t="s">
        <v>525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349</v>
      </c>
      <c r="B31" s="115"/>
      <c r="C31" s="115">
        <v>131</v>
      </c>
      <c r="D31" s="116" t="s">
        <v>525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350</v>
      </c>
      <c r="B32" s="115"/>
      <c r="C32" s="115">
        <v>131</v>
      </c>
      <c r="D32" s="116" t="s">
        <v>525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351</v>
      </c>
      <c r="B33" s="115"/>
      <c r="C33" s="115">
        <v>131</v>
      </c>
      <c r="D33" s="116" t="s">
        <v>525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352</v>
      </c>
      <c r="B34" s="115"/>
      <c r="C34" s="115">
        <v>131</v>
      </c>
      <c r="D34" s="116" t="s">
        <v>525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353</v>
      </c>
      <c r="B35" s="115"/>
      <c r="C35" s="115">
        <v>131</v>
      </c>
      <c r="D35" s="116" t="s">
        <v>525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525</v>
      </c>
      <c r="E36" s="115"/>
      <c r="F36" s="115">
        <v>131</v>
      </c>
      <c r="G36" s="102" t="s">
        <v>530</v>
      </c>
      <c r="H36" s="118">
        <f t="shared" si="0"/>
        <v>805176</v>
      </c>
      <c r="I36" s="125">
        <v>805176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525</v>
      </c>
      <c r="E37" s="115"/>
      <c r="F37" s="115">
        <v>131</v>
      </c>
      <c r="G37" s="102" t="s">
        <v>530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524</v>
      </c>
      <c r="E38" s="115"/>
      <c r="F38" s="115">
        <v>131</v>
      </c>
      <c r="G38" s="117" t="s">
        <v>363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524</v>
      </c>
      <c r="E39" s="115"/>
      <c r="F39" s="115">
        <v>131</v>
      </c>
      <c r="G39" s="117" t="s">
        <v>363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368</v>
      </c>
      <c r="B40" s="115"/>
      <c r="C40" s="115">
        <v>134</v>
      </c>
      <c r="D40" s="116" t="s">
        <v>524</v>
      </c>
      <c r="E40" s="115"/>
      <c r="F40" s="115">
        <v>134</v>
      </c>
      <c r="G40" s="117" t="s">
        <v>363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524</v>
      </c>
      <c r="E41" s="115"/>
      <c r="F41" s="115">
        <v>135</v>
      </c>
      <c r="G41" s="117" t="s">
        <v>363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432</v>
      </c>
      <c r="B42" s="130">
        <v>130</v>
      </c>
      <c r="C42" s="130">
        <v>140</v>
      </c>
      <c r="D42" s="116" t="s">
        <v>524</v>
      </c>
      <c r="E42" s="130"/>
      <c r="F42" s="130">
        <v>140</v>
      </c>
      <c r="G42" s="131" t="s">
        <v>363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364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369</v>
      </c>
      <c r="B44" s="115"/>
      <c r="C44" s="115">
        <v>141</v>
      </c>
      <c r="D44" s="116" t="s">
        <v>524</v>
      </c>
      <c r="E44" s="115"/>
      <c r="F44" s="115">
        <v>141</v>
      </c>
      <c r="G44" s="117" t="s">
        <v>363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370</v>
      </c>
      <c r="B45" s="115"/>
      <c r="C45" s="115">
        <v>142</v>
      </c>
      <c r="D45" s="116" t="s">
        <v>524</v>
      </c>
      <c r="E45" s="115"/>
      <c r="F45" s="115">
        <v>142</v>
      </c>
      <c r="G45" s="117" t="s">
        <v>363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371</v>
      </c>
      <c r="B46" s="115"/>
      <c r="C46" s="115">
        <v>143</v>
      </c>
      <c r="D46" s="116" t="s">
        <v>524</v>
      </c>
      <c r="E46" s="115"/>
      <c r="F46" s="115">
        <v>143</v>
      </c>
      <c r="G46" s="117" t="s">
        <v>363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372</v>
      </c>
      <c r="B47" s="115"/>
      <c r="C47" s="115">
        <v>144</v>
      </c>
      <c r="D47" s="116" t="s">
        <v>524</v>
      </c>
      <c r="E47" s="115"/>
      <c r="F47" s="115">
        <v>144</v>
      </c>
      <c r="G47" s="117" t="s">
        <v>363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373</v>
      </c>
      <c r="B48" s="115"/>
      <c r="C48" s="115">
        <v>145</v>
      </c>
      <c r="D48" s="116" t="s">
        <v>524</v>
      </c>
      <c r="E48" s="115"/>
      <c r="F48" s="115">
        <v>145</v>
      </c>
      <c r="G48" s="117" t="s">
        <v>363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524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7">J50+K50</f>
        <v>4691804.5600000005</v>
      </c>
      <c r="I50" s="175" t="s">
        <v>74</v>
      </c>
      <c r="J50" s="176">
        <f>SUM(J51:J56)</f>
        <v>4691804.5600000005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529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529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529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531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529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901140000</v>
      </c>
      <c r="E56" s="115"/>
      <c r="F56" s="115">
        <v>152</v>
      </c>
      <c r="G56" s="122" t="s">
        <v>529</v>
      </c>
      <c r="H56" s="118">
        <f t="shared" si="1"/>
        <v>155008</v>
      </c>
      <c r="I56" s="109"/>
      <c r="J56" s="125">
        <v>155008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901750000</v>
      </c>
      <c r="E57" s="115"/>
      <c r="F57" s="115">
        <v>152</v>
      </c>
      <c r="G57" s="117" t="s">
        <v>532</v>
      </c>
      <c r="H57" s="118">
        <f t="shared" si="1"/>
        <v>0</v>
      </c>
      <c r="I57" s="109"/>
      <c r="J57" s="125">
        <v>0</v>
      </c>
      <c r="K57" s="112"/>
      <c r="L57" s="109"/>
      <c r="M57" s="110"/>
      <c r="N57" s="110"/>
    </row>
    <row r="58" spans="1:14" s="128" customFormat="1" ht="15" customHeight="1">
      <c r="A58" s="114" t="s">
        <v>210</v>
      </c>
      <c r="B58" s="115">
        <v>160</v>
      </c>
      <c r="C58" s="115">
        <v>180</v>
      </c>
      <c r="D58" s="116" t="s">
        <v>524</v>
      </c>
      <c r="E58" s="115"/>
      <c r="F58" s="115">
        <v>180</v>
      </c>
      <c r="G58" s="117" t="s">
        <v>363</v>
      </c>
      <c r="H58" s="118">
        <f aca="true" t="shared" si="2" ref="H58:H66">M58</f>
        <v>0</v>
      </c>
      <c r="I58" s="115" t="s">
        <v>74</v>
      </c>
      <c r="J58" s="115" t="s">
        <v>74</v>
      </c>
      <c r="K58" s="115" t="s">
        <v>74</v>
      </c>
      <c r="L58" s="115" t="s">
        <v>74</v>
      </c>
      <c r="M58" s="118">
        <f>M59+M60</f>
        <v>0</v>
      </c>
      <c r="N58" s="118">
        <f>N59+N60</f>
        <v>0</v>
      </c>
    </row>
    <row r="59" spans="1:14" s="128" customFormat="1" ht="15" customHeight="1">
      <c r="A59" s="136" t="s">
        <v>133</v>
      </c>
      <c r="B59" s="115"/>
      <c r="C59" s="115">
        <v>189</v>
      </c>
      <c r="D59" s="116" t="s">
        <v>524</v>
      </c>
      <c r="E59" s="115"/>
      <c r="F59" s="115">
        <v>189</v>
      </c>
      <c r="G59" s="117" t="s">
        <v>363</v>
      </c>
      <c r="H59" s="118">
        <f t="shared" si="2"/>
        <v>0</v>
      </c>
      <c r="I59" s="118"/>
      <c r="J59" s="118"/>
      <c r="K59" s="119"/>
      <c r="L59" s="123"/>
      <c r="M59" s="118"/>
      <c r="N59" s="118"/>
    </row>
    <row r="60" spans="1:14" s="128" customFormat="1" ht="15" customHeight="1">
      <c r="A60" s="136" t="s">
        <v>134</v>
      </c>
      <c r="B60" s="115"/>
      <c r="C60" s="115">
        <v>189</v>
      </c>
      <c r="D60" s="116" t="s">
        <v>524</v>
      </c>
      <c r="E60" s="115"/>
      <c r="F60" s="115">
        <v>189</v>
      </c>
      <c r="G60" s="117" t="s">
        <v>363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24" customHeight="1">
      <c r="A61" s="114" t="s">
        <v>211</v>
      </c>
      <c r="B61" s="115">
        <v>180</v>
      </c>
      <c r="C61" s="115">
        <v>400</v>
      </c>
      <c r="D61" s="116" t="s">
        <v>524</v>
      </c>
      <c r="E61" s="115" t="s">
        <v>74</v>
      </c>
      <c r="F61" s="115">
        <v>400</v>
      </c>
      <c r="G61" s="117" t="s">
        <v>363</v>
      </c>
      <c r="H61" s="118">
        <f t="shared" si="2"/>
        <v>0</v>
      </c>
      <c r="I61" s="115" t="s">
        <v>74</v>
      </c>
      <c r="J61" s="115" t="s">
        <v>74</v>
      </c>
      <c r="K61" s="115" t="s">
        <v>74</v>
      </c>
      <c r="L61" s="115" t="s">
        <v>74</v>
      </c>
      <c r="M61" s="118">
        <f>M62+M63+M64+M66+M65</f>
        <v>0</v>
      </c>
      <c r="N61" s="115" t="s">
        <v>74</v>
      </c>
    </row>
    <row r="62" spans="1:14" s="128" customFormat="1" ht="24" customHeight="1">
      <c r="A62" s="137" t="s">
        <v>374</v>
      </c>
      <c r="B62" s="115"/>
      <c r="C62" s="115">
        <v>410</v>
      </c>
      <c r="D62" s="116" t="s">
        <v>524</v>
      </c>
      <c r="E62" s="115"/>
      <c r="F62" s="115">
        <v>410</v>
      </c>
      <c r="G62" s="117" t="s">
        <v>363</v>
      </c>
      <c r="H62" s="118">
        <f t="shared" si="2"/>
        <v>0</v>
      </c>
      <c r="I62" s="118"/>
      <c r="J62" s="118"/>
      <c r="K62" s="119"/>
      <c r="L62" s="123"/>
      <c r="M62" s="118"/>
      <c r="N62" s="118"/>
    </row>
    <row r="63" spans="1:14" s="128" customFormat="1" ht="24" customHeight="1">
      <c r="A63" s="137" t="s">
        <v>375</v>
      </c>
      <c r="B63" s="115"/>
      <c r="C63" s="115">
        <v>420</v>
      </c>
      <c r="D63" s="116" t="s">
        <v>524</v>
      </c>
      <c r="E63" s="115"/>
      <c r="F63" s="115">
        <v>420</v>
      </c>
      <c r="G63" s="117" t="s">
        <v>363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376</v>
      </c>
      <c r="B64" s="115"/>
      <c r="C64" s="115">
        <v>430</v>
      </c>
      <c r="D64" s="116" t="s">
        <v>524</v>
      </c>
      <c r="E64" s="115"/>
      <c r="F64" s="115">
        <v>430</v>
      </c>
      <c r="G64" s="117" t="s">
        <v>363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1" customFormat="1" ht="24" customHeight="1">
      <c r="A65" s="137" t="s">
        <v>425</v>
      </c>
      <c r="B65" s="115"/>
      <c r="C65" s="115">
        <v>440</v>
      </c>
      <c r="D65" s="116" t="s">
        <v>524</v>
      </c>
      <c r="E65" s="115"/>
      <c r="F65" s="115">
        <v>440</v>
      </c>
      <c r="G65" s="117" t="s">
        <v>363</v>
      </c>
      <c r="H65" s="118">
        <f>M65</f>
        <v>0</v>
      </c>
      <c r="I65" s="118"/>
      <c r="J65" s="118"/>
      <c r="K65" s="119"/>
      <c r="L65" s="123"/>
      <c r="M65" s="118"/>
      <c r="N65" s="118"/>
    </row>
    <row r="66" spans="1:14" s="128" customFormat="1" ht="24" customHeight="1">
      <c r="A66" s="137" t="s">
        <v>377</v>
      </c>
      <c r="B66" s="115"/>
      <c r="C66" s="115">
        <v>450</v>
      </c>
      <c r="D66" s="116" t="s">
        <v>524</v>
      </c>
      <c r="E66" s="115"/>
      <c r="F66" s="115">
        <v>450</v>
      </c>
      <c r="G66" s="117" t="s">
        <v>363</v>
      </c>
      <c r="H66" s="118">
        <f t="shared" si="2"/>
        <v>0</v>
      </c>
      <c r="I66" s="118"/>
      <c r="J66" s="118"/>
      <c r="K66" s="119"/>
      <c r="L66" s="123"/>
      <c r="M66" s="118"/>
      <c r="N66" s="118"/>
    </row>
    <row r="67" spans="1:14" s="8" customFormat="1" ht="11.25" customHeight="1">
      <c r="A67" s="138" t="s">
        <v>44</v>
      </c>
      <c r="B67" s="139">
        <v>200</v>
      </c>
      <c r="C67" s="139"/>
      <c r="D67" s="139"/>
      <c r="E67" s="139"/>
      <c r="F67" s="140"/>
      <c r="G67" s="140"/>
      <c r="H67" s="141">
        <f aca="true" t="shared" si="3" ref="H67:N67">H69+H85+H94+H108+H109+H113</f>
        <v>41065801.870000005</v>
      </c>
      <c r="I67" s="141">
        <f t="shared" si="3"/>
        <v>29632414.27</v>
      </c>
      <c r="J67" s="141">
        <f t="shared" si="3"/>
        <v>4691804.56</v>
      </c>
      <c r="K67" s="141">
        <f t="shared" si="3"/>
        <v>0</v>
      </c>
      <c r="L67" s="141">
        <f t="shared" si="3"/>
        <v>0</v>
      </c>
      <c r="M67" s="141">
        <f t="shared" si="3"/>
        <v>6741583.04</v>
      </c>
      <c r="N67" s="141">
        <f t="shared" si="3"/>
        <v>0</v>
      </c>
    </row>
    <row r="68" spans="1:14" s="8" customFormat="1" ht="13.5" customHeight="1">
      <c r="A68" s="142" t="s">
        <v>4</v>
      </c>
      <c r="B68" s="109"/>
      <c r="C68" s="109"/>
      <c r="D68" s="109"/>
      <c r="E68" s="109"/>
      <c r="F68" s="109"/>
      <c r="G68" s="110"/>
      <c r="H68" s="125"/>
      <c r="I68" s="125"/>
      <c r="J68" s="125"/>
      <c r="K68" s="113"/>
      <c r="L68" s="113"/>
      <c r="M68" s="113"/>
      <c r="N68" s="113"/>
    </row>
    <row r="69" spans="1:14" s="162" customFormat="1" ht="13.5" customHeight="1">
      <c r="A69" s="177" t="s">
        <v>296</v>
      </c>
      <c r="B69" s="175">
        <v>210</v>
      </c>
      <c r="C69" s="175"/>
      <c r="D69" s="175"/>
      <c r="E69" s="175"/>
      <c r="F69" s="175"/>
      <c r="G69" s="178"/>
      <c r="H69" s="161">
        <f>H71</f>
        <v>27284493.98</v>
      </c>
      <c r="I69" s="161">
        <f aca="true" t="shared" si="4" ref="I69:N69">I71</f>
        <v>21249154.16</v>
      </c>
      <c r="J69" s="161">
        <f t="shared" si="4"/>
        <v>3263846.5599999996</v>
      </c>
      <c r="K69" s="161">
        <f t="shared" si="4"/>
        <v>0</v>
      </c>
      <c r="L69" s="161">
        <f t="shared" si="4"/>
        <v>0</v>
      </c>
      <c r="M69" s="161">
        <f t="shared" si="4"/>
        <v>2771493.26</v>
      </c>
      <c r="N69" s="161">
        <f t="shared" si="4"/>
        <v>0</v>
      </c>
    </row>
    <row r="70" spans="1:14" s="8" customFormat="1" ht="13.5" customHeight="1">
      <c r="A70" s="143" t="s">
        <v>3</v>
      </c>
      <c r="B70" s="115"/>
      <c r="C70" s="115"/>
      <c r="D70" s="115"/>
      <c r="E70" s="115"/>
      <c r="F70" s="115"/>
      <c r="G70" s="122"/>
      <c r="H70" s="118"/>
      <c r="I70" s="125"/>
      <c r="J70" s="125"/>
      <c r="K70" s="113"/>
      <c r="L70" s="113"/>
      <c r="M70" s="113"/>
      <c r="N70" s="113"/>
    </row>
    <row r="71" spans="1:14" s="162" customFormat="1" ht="25.5" customHeight="1">
      <c r="A71" s="157" t="s">
        <v>297</v>
      </c>
      <c r="B71" s="158">
        <v>211</v>
      </c>
      <c r="C71" s="158"/>
      <c r="D71" s="158"/>
      <c r="E71" s="158"/>
      <c r="F71" s="158"/>
      <c r="G71" s="159"/>
      <c r="H71" s="160">
        <f>SUM(H73:H84)</f>
        <v>27284493.98</v>
      </c>
      <c r="I71" s="161">
        <f>I73+I78+I79+I80</f>
        <v>21249154.16</v>
      </c>
      <c r="J71" s="161">
        <f>SUM(J73:J83)</f>
        <v>3263846.5599999996</v>
      </c>
      <c r="K71" s="161">
        <f>K73+K78+K79+K80</f>
        <v>0</v>
      </c>
      <c r="L71" s="161">
        <f>L73+L78+L79+L80</f>
        <v>0</v>
      </c>
      <c r="M71" s="161">
        <f>SUM(M73:M84)</f>
        <v>2771493.26</v>
      </c>
      <c r="N71" s="161">
        <f>N73+N78+N79+N80</f>
        <v>0</v>
      </c>
    </row>
    <row r="72" spans="1:14" s="8" customFormat="1" ht="16.5" customHeight="1">
      <c r="A72" s="143" t="s">
        <v>4</v>
      </c>
      <c r="B72" s="115"/>
      <c r="C72" s="115"/>
      <c r="D72" s="115"/>
      <c r="E72" s="115"/>
      <c r="F72" s="115"/>
      <c r="G72" s="122"/>
      <c r="H72" s="118"/>
      <c r="I72" s="125"/>
      <c r="J72" s="125"/>
      <c r="K72" s="113"/>
      <c r="L72" s="113"/>
      <c r="M72" s="113"/>
      <c r="N72" s="113"/>
    </row>
    <row r="73" spans="1:14" s="8" customFormat="1" ht="16.5" customHeight="1">
      <c r="A73" s="143" t="s">
        <v>298</v>
      </c>
      <c r="B73" s="115"/>
      <c r="C73" s="115">
        <v>211</v>
      </c>
      <c r="D73" s="116" t="s">
        <v>525</v>
      </c>
      <c r="E73" s="115">
        <v>111</v>
      </c>
      <c r="F73" s="115">
        <v>211</v>
      </c>
      <c r="G73" s="102" t="s">
        <v>526</v>
      </c>
      <c r="H73" s="118">
        <f>I73+J73+K73+L73+M73+N73</f>
        <v>16320396.12</v>
      </c>
      <c r="I73" s="125">
        <v>16320396.12</v>
      </c>
      <c r="J73" s="125"/>
      <c r="K73" s="113"/>
      <c r="L73" s="113"/>
      <c r="M73" s="113"/>
      <c r="N73" s="113"/>
    </row>
    <row r="74" spans="1:14" s="8" customFormat="1" ht="16.5" customHeight="1">
      <c r="A74" s="143" t="s">
        <v>298</v>
      </c>
      <c r="B74" s="115"/>
      <c r="C74" s="115">
        <v>211</v>
      </c>
      <c r="D74" s="115">
        <v>901480000</v>
      </c>
      <c r="E74" s="115">
        <v>111</v>
      </c>
      <c r="F74" s="115">
        <v>211</v>
      </c>
      <c r="G74" s="102" t="s">
        <v>526</v>
      </c>
      <c r="H74" s="118">
        <f>SUM(I74:J74)</f>
        <v>1291679.72</v>
      </c>
      <c r="I74" s="125"/>
      <c r="J74" s="125">
        <v>1291679.72</v>
      </c>
      <c r="K74" s="113"/>
      <c r="L74" s="113"/>
      <c r="M74" s="113"/>
      <c r="N74" s="113"/>
    </row>
    <row r="75" spans="1:14" s="8" customFormat="1" ht="16.5" customHeight="1">
      <c r="A75" s="143" t="s">
        <v>298</v>
      </c>
      <c r="B75" s="115"/>
      <c r="C75" s="115">
        <v>211</v>
      </c>
      <c r="D75" s="115">
        <v>901160000</v>
      </c>
      <c r="E75" s="115">
        <v>111</v>
      </c>
      <c r="F75" s="115">
        <v>211</v>
      </c>
      <c r="G75" s="102" t="s">
        <v>526</v>
      </c>
      <c r="H75" s="118">
        <f>SUM(I75:J75)</f>
        <v>729373.27</v>
      </c>
      <c r="I75" s="125"/>
      <c r="J75" s="125">
        <v>729373.27</v>
      </c>
      <c r="K75" s="113"/>
      <c r="L75" s="113"/>
      <c r="M75" s="113"/>
      <c r="N75" s="113"/>
    </row>
    <row r="76" spans="1:14" s="8" customFormat="1" ht="16.5" customHeight="1">
      <c r="A76" s="143" t="s">
        <v>298</v>
      </c>
      <c r="B76" s="115"/>
      <c r="C76" s="115">
        <v>211</v>
      </c>
      <c r="D76" s="115">
        <v>901830000</v>
      </c>
      <c r="E76" s="115">
        <v>111</v>
      </c>
      <c r="F76" s="115">
        <v>211</v>
      </c>
      <c r="G76" s="102" t="s">
        <v>526</v>
      </c>
      <c r="H76" s="118">
        <f>SUM(I76:J76)</f>
        <v>408938.77999999997</v>
      </c>
      <c r="I76" s="125"/>
      <c r="J76" s="125">
        <f>408936.68+2.1</f>
        <v>408938.77999999997</v>
      </c>
      <c r="K76" s="113"/>
      <c r="L76" s="113"/>
      <c r="M76" s="113"/>
      <c r="N76" s="113"/>
    </row>
    <row r="77" spans="1:14" s="8" customFormat="1" ht="16.5" customHeight="1">
      <c r="A77" s="143" t="s">
        <v>298</v>
      </c>
      <c r="B77" s="115"/>
      <c r="C77" s="115">
        <v>211</v>
      </c>
      <c r="D77" s="116" t="s">
        <v>524</v>
      </c>
      <c r="E77" s="115">
        <v>111</v>
      </c>
      <c r="F77" s="115">
        <v>211</v>
      </c>
      <c r="G77" s="102" t="s">
        <v>533</v>
      </c>
      <c r="H77" s="118">
        <f>SUM(I77:M77)</f>
        <v>2128645.86</v>
      </c>
      <c r="I77" s="125"/>
      <c r="J77" s="125"/>
      <c r="K77" s="113"/>
      <c r="L77" s="113"/>
      <c r="M77" s="113">
        <f>'[1]ФЭО д-ды'!$J$20</f>
        <v>2128645.86</v>
      </c>
      <c r="N77" s="113"/>
    </row>
    <row r="78" spans="1:14" s="8" customFormat="1" ht="16.5" customHeight="1">
      <c r="A78" s="143" t="s">
        <v>299</v>
      </c>
      <c r="B78" s="115"/>
      <c r="C78" s="115">
        <v>211</v>
      </c>
      <c r="D78" s="115"/>
      <c r="E78" s="115">
        <v>111</v>
      </c>
      <c r="F78" s="115">
        <v>211</v>
      </c>
      <c r="G78" s="122"/>
      <c r="H78" s="118"/>
      <c r="I78" s="125"/>
      <c r="J78" s="125"/>
      <c r="K78" s="113"/>
      <c r="L78" s="113"/>
      <c r="M78" s="113"/>
      <c r="N78" s="113"/>
    </row>
    <row r="79" spans="1:14" s="8" customFormat="1" ht="54" customHeight="1">
      <c r="A79" s="143" t="s">
        <v>300</v>
      </c>
      <c r="B79" s="115"/>
      <c r="C79" s="115">
        <v>266</v>
      </c>
      <c r="D79" s="115">
        <v>901480000</v>
      </c>
      <c r="E79" s="115">
        <v>112</v>
      </c>
      <c r="F79" s="115">
        <v>266</v>
      </c>
      <c r="G79" s="117" t="s">
        <v>526</v>
      </c>
      <c r="H79" s="179">
        <f>I79+J79+K79+L79+M79+N79</f>
        <v>100000</v>
      </c>
      <c r="I79" s="180"/>
      <c r="J79" s="180">
        <v>100000</v>
      </c>
      <c r="K79" s="113"/>
      <c r="L79" s="113"/>
      <c r="M79" s="113"/>
      <c r="N79" s="113"/>
    </row>
    <row r="80" spans="1:14" s="8" customFormat="1" ht="15.75" customHeight="1">
      <c r="A80" s="143" t="s">
        <v>301</v>
      </c>
      <c r="B80" s="115"/>
      <c r="C80" s="115">
        <v>213</v>
      </c>
      <c r="D80" s="116" t="s">
        <v>525</v>
      </c>
      <c r="E80" s="115">
        <v>119</v>
      </c>
      <c r="F80" s="115">
        <v>213</v>
      </c>
      <c r="G80" s="102" t="s">
        <v>526</v>
      </c>
      <c r="H80" s="118">
        <f>I80+J80+K80+L80+M80+N80</f>
        <v>4928758.04</v>
      </c>
      <c r="I80" s="125">
        <v>4928758.04</v>
      </c>
      <c r="J80" s="125"/>
      <c r="K80" s="113"/>
      <c r="L80" s="113"/>
      <c r="M80" s="113"/>
      <c r="N80" s="113"/>
    </row>
    <row r="81" spans="1:14" s="8" customFormat="1" ht="15.75" customHeight="1">
      <c r="A81" s="143" t="s">
        <v>301</v>
      </c>
      <c r="B81" s="115"/>
      <c r="C81" s="115">
        <v>213</v>
      </c>
      <c r="D81" s="115">
        <v>901480000</v>
      </c>
      <c r="E81" s="115">
        <v>119</v>
      </c>
      <c r="F81" s="115">
        <v>213</v>
      </c>
      <c r="G81" s="102" t="s">
        <v>526</v>
      </c>
      <c r="H81" s="118">
        <f>SUM(I81:J81)</f>
        <v>390087.28</v>
      </c>
      <c r="I81" s="125"/>
      <c r="J81" s="125">
        <v>390087.28</v>
      </c>
      <c r="K81" s="113"/>
      <c r="L81" s="113"/>
      <c r="M81" s="113"/>
      <c r="N81" s="113"/>
    </row>
    <row r="82" spans="1:14" s="8" customFormat="1" ht="15.75" customHeight="1">
      <c r="A82" s="143" t="s">
        <v>301</v>
      </c>
      <c r="B82" s="115"/>
      <c r="C82" s="115">
        <v>213</v>
      </c>
      <c r="D82" s="115">
        <v>901160000</v>
      </c>
      <c r="E82" s="115">
        <v>119</v>
      </c>
      <c r="F82" s="115">
        <v>213</v>
      </c>
      <c r="G82" s="102" t="s">
        <v>526</v>
      </c>
      <c r="H82" s="118">
        <f>SUM(I82:J82)</f>
        <v>220270.73</v>
      </c>
      <c r="I82" s="125"/>
      <c r="J82" s="125">
        <v>220270.73</v>
      </c>
      <c r="K82" s="113"/>
      <c r="L82" s="113"/>
      <c r="M82" s="113"/>
      <c r="N82" s="113"/>
    </row>
    <row r="83" spans="1:14" s="8" customFormat="1" ht="15.75" customHeight="1">
      <c r="A83" s="143" t="s">
        <v>301</v>
      </c>
      <c r="B83" s="115"/>
      <c r="C83" s="115">
        <v>213</v>
      </c>
      <c r="D83" s="115">
        <v>901830000</v>
      </c>
      <c r="E83" s="115">
        <v>119</v>
      </c>
      <c r="F83" s="115">
        <v>213</v>
      </c>
      <c r="G83" s="102" t="s">
        <v>526</v>
      </c>
      <c r="H83" s="118">
        <f>SUM(I83:J83)</f>
        <v>123496.78</v>
      </c>
      <c r="I83" s="125"/>
      <c r="J83" s="125">
        <f>123498.88-2.1</f>
        <v>123496.78</v>
      </c>
      <c r="K83" s="113"/>
      <c r="L83" s="113"/>
      <c r="M83" s="113"/>
      <c r="N83" s="113"/>
    </row>
    <row r="84" spans="1:14" s="8" customFormat="1" ht="15.75" customHeight="1">
      <c r="A84" s="143" t="s">
        <v>301</v>
      </c>
      <c r="B84" s="115"/>
      <c r="C84" s="115">
        <v>213</v>
      </c>
      <c r="D84" s="116" t="s">
        <v>524</v>
      </c>
      <c r="E84" s="115">
        <v>119</v>
      </c>
      <c r="F84" s="115">
        <v>213</v>
      </c>
      <c r="G84" s="102" t="s">
        <v>533</v>
      </c>
      <c r="H84" s="118">
        <f>SUM(I84:M84)</f>
        <v>642847.4000000001</v>
      </c>
      <c r="I84" s="125"/>
      <c r="J84" s="125"/>
      <c r="K84" s="113"/>
      <c r="L84" s="113"/>
      <c r="M84" s="113">
        <f>'[1]ФЭО д-ды'!$F$58</f>
        <v>642847.4000000001</v>
      </c>
      <c r="N84" s="113"/>
    </row>
    <row r="85" spans="1:14" s="162" customFormat="1" ht="23.25" customHeight="1">
      <c r="A85" s="157" t="s">
        <v>399</v>
      </c>
      <c r="B85" s="158">
        <v>220</v>
      </c>
      <c r="C85" s="158"/>
      <c r="D85" s="158"/>
      <c r="E85" s="158"/>
      <c r="F85" s="158"/>
      <c r="G85" s="158"/>
      <c r="H85" s="163">
        <f>SUM(I85:M85)</f>
        <v>1427958</v>
      </c>
      <c r="I85" s="164">
        <f aca="true" t="shared" si="5" ref="I85:N85">I87+I90+I91+I92+I93</f>
        <v>0</v>
      </c>
      <c r="J85" s="164">
        <f>SUM(J87:J91)</f>
        <v>1427958</v>
      </c>
      <c r="K85" s="164">
        <f t="shared" si="5"/>
        <v>0</v>
      </c>
      <c r="L85" s="164">
        <f t="shared" si="5"/>
        <v>0</v>
      </c>
      <c r="M85" s="164">
        <f t="shared" si="5"/>
        <v>0</v>
      </c>
      <c r="N85" s="164">
        <f t="shared" si="5"/>
        <v>0</v>
      </c>
    </row>
    <row r="86" spans="1:14" s="8" customFormat="1" ht="13.5" customHeight="1">
      <c r="A86" s="143" t="s">
        <v>3</v>
      </c>
      <c r="B86" s="115"/>
      <c r="C86" s="115"/>
      <c r="D86" s="115"/>
      <c r="E86" s="115"/>
      <c r="F86" s="115"/>
      <c r="G86" s="122"/>
      <c r="H86" s="118"/>
      <c r="I86" s="125"/>
      <c r="J86" s="125"/>
      <c r="K86" s="113"/>
      <c r="L86" s="113"/>
      <c r="M86" s="113"/>
      <c r="N86" s="113"/>
    </row>
    <row r="87" spans="1:14" s="8" customFormat="1" ht="39" customHeight="1">
      <c r="A87" s="144" t="s">
        <v>302</v>
      </c>
      <c r="B87" s="145"/>
      <c r="C87" s="146">
        <v>263</v>
      </c>
      <c r="D87" s="115">
        <v>901140000</v>
      </c>
      <c r="E87" s="115">
        <v>323</v>
      </c>
      <c r="F87" s="146">
        <v>263</v>
      </c>
      <c r="G87" s="117" t="s">
        <v>526</v>
      </c>
      <c r="H87" s="118">
        <f aca="true" t="shared" si="6" ref="H87:H93">I87+J87+K87+L87+M87+N87</f>
        <v>124511</v>
      </c>
      <c r="I87" s="125"/>
      <c r="J87" s="125">
        <v>124511</v>
      </c>
      <c r="K87" s="113"/>
      <c r="L87" s="113"/>
      <c r="M87" s="113"/>
      <c r="N87" s="113"/>
    </row>
    <row r="88" spans="1:14" s="8" customFormat="1" ht="39" customHeight="1">
      <c r="A88" s="144" t="s">
        <v>302</v>
      </c>
      <c r="B88" s="145"/>
      <c r="C88" s="146">
        <v>263</v>
      </c>
      <c r="D88" s="115">
        <v>901150000</v>
      </c>
      <c r="E88" s="115">
        <v>323</v>
      </c>
      <c r="F88" s="146">
        <v>263</v>
      </c>
      <c r="G88" s="117" t="s">
        <v>526</v>
      </c>
      <c r="H88" s="118">
        <f t="shared" si="6"/>
        <v>396173</v>
      </c>
      <c r="I88" s="125"/>
      <c r="J88" s="125">
        <v>396173</v>
      </c>
      <c r="K88" s="113"/>
      <c r="L88" s="113"/>
      <c r="M88" s="113"/>
      <c r="N88" s="113"/>
    </row>
    <row r="89" spans="1:14" s="8" customFormat="1" ht="39" customHeight="1">
      <c r="A89" s="144" t="s">
        <v>302</v>
      </c>
      <c r="B89" s="145"/>
      <c r="C89" s="146">
        <v>263</v>
      </c>
      <c r="D89" s="115">
        <v>901210000</v>
      </c>
      <c r="E89" s="148">
        <v>323</v>
      </c>
      <c r="F89" s="146">
        <v>263</v>
      </c>
      <c r="G89" s="117" t="s">
        <v>521</v>
      </c>
      <c r="H89" s="118">
        <f t="shared" si="6"/>
        <v>876777</v>
      </c>
      <c r="I89" s="125"/>
      <c r="J89" s="125">
        <v>876777</v>
      </c>
      <c r="K89" s="113"/>
      <c r="L89" s="113"/>
      <c r="M89" s="113"/>
      <c r="N89" s="113"/>
    </row>
    <row r="90" spans="1:14" s="8" customFormat="1" ht="32.25" customHeight="1">
      <c r="A90" s="137" t="s">
        <v>39</v>
      </c>
      <c r="B90" s="115"/>
      <c r="C90" s="115">
        <v>262</v>
      </c>
      <c r="D90" s="115">
        <v>901140000</v>
      </c>
      <c r="E90" s="115">
        <v>321</v>
      </c>
      <c r="F90" s="115">
        <v>262</v>
      </c>
      <c r="G90" s="147" t="s">
        <v>526</v>
      </c>
      <c r="H90" s="118">
        <f t="shared" si="6"/>
        <v>30497</v>
      </c>
      <c r="I90" s="125"/>
      <c r="J90" s="125">
        <v>30497</v>
      </c>
      <c r="K90" s="113"/>
      <c r="L90" s="113"/>
      <c r="M90" s="113"/>
      <c r="N90" s="113"/>
    </row>
    <row r="91" spans="1:14" s="8" customFormat="1" ht="15.75" customHeight="1">
      <c r="A91" s="137" t="s">
        <v>303</v>
      </c>
      <c r="B91" s="115"/>
      <c r="C91" s="115"/>
      <c r="D91" s="115"/>
      <c r="E91" s="115"/>
      <c r="F91" s="115"/>
      <c r="G91" s="122"/>
      <c r="H91" s="118">
        <f t="shared" si="6"/>
        <v>0</v>
      </c>
      <c r="I91" s="125"/>
      <c r="J91" s="125"/>
      <c r="K91" s="113"/>
      <c r="L91" s="113"/>
      <c r="M91" s="113"/>
      <c r="N91" s="113"/>
    </row>
    <row r="92" spans="1:14" s="8" customFormat="1" ht="15.75" customHeight="1">
      <c r="A92" s="137" t="s">
        <v>304</v>
      </c>
      <c r="B92" s="115"/>
      <c r="C92" s="115">
        <v>290</v>
      </c>
      <c r="D92" s="115"/>
      <c r="E92" s="115">
        <v>350</v>
      </c>
      <c r="F92" s="115">
        <v>290</v>
      </c>
      <c r="G92" s="122"/>
      <c r="H92" s="118">
        <f t="shared" si="6"/>
        <v>0</v>
      </c>
      <c r="I92" s="125"/>
      <c r="J92" s="125"/>
      <c r="K92" s="113"/>
      <c r="L92" s="113"/>
      <c r="M92" s="113"/>
      <c r="N92" s="113"/>
    </row>
    <row r="93" spans="1:14" s="8" customFormat="1" ht="15.75" customHeight="1">
      <c r="A93" s="137" t="s">
        <v>305</v>
      </c>
      <c r="B93" s="115"/>
      <c r="C93" s="115"/>
      <c r="D93" s="115"/>
      <c r="E93" s="115"/>
      <c r="F93" s="115"/>
      <c r="G93" s="122"/>
      <c r="H93" s="118">
        <f t="shared" si="6"/>
        <v>0</v>
      </c>
      <c r="I93" s="125"/>
      <c r="J93" s="125"/>
      <c r="K93" s="113"/>
      <c r="L93" s="113"/>
      <c r="M93" s="113"/>
      <c r="N93" s="113"/>
    </row>
    <row r="94" spans="1:14" s="162" customFormat="1" ht="21.75" customHeight="1">
      <c r="A94" s="165" t="s">
        <v>306</v>
      </c>
      <c r="B94" s="158">
        <v>230</v>
      </c>
      <c r="C94" s="158"/>
      <c r="D94" s="158"/>
      <c r="E94" s="158"/>
      <c r="F94" s="158"/>
      <c r="G94" s="159"/>
      <c r="H94" s="160">
        <f>H95</f>
        <v>3255431</v>
      </c>
      <c r="I94" s="160">
        <f>I95</f>
        <v>2959713</v>
      </c>
      <c r="J94" s="160">
        <f>J95</f>
        <v>0</v>
      </c>
      <c r="K94" s="161">
        <f>K95+K98</f>
        <v>0</v>
      </c>
      <c r="L94" s="161">
        <f>L95+L98</f>
        <v>0</v>
      </c>
      <c r="M94" s="160">
        <f>M95</f>
        <v>295718</v>
      </c>
      <c r="N94" s="160">
        <f>N95</f>
        <v>0</v>
      </c>
    </row>
    <row r="95" spans="1:14" s="8" customFormat="1" ht="15.75" customHeight="1">
      <c r="A95" s="143" t="s">
        <v>3</v>
      </c>
      <c r="B95" s="115"/>
      <c r="C95" s="115"/>
      <c r="D95" s="115"/>
      <c r="E95" s="115"/>
      <c r="F95" s="115"/>
      <c r="G95" s="122"/>
      <c r="H95" s="118">
        <f>H96+H97</f>
        <v>3255431</v>
      </c>
      <c r="I95" s="125">
        <f aca="true" t="shared" si="7" ref="I95:N95">I96+I97</f>
        <v>2959713</v>
      </c>
      <c r="J95" s="125">
        <f t="shared" si="7"/>
        <v>0</v>
      </c>
      <c r="K95" s="125">
        <f t="shared" si="7"/>
        <v>0</v>
      </c>
      <c r="L95" s="125">
        <f t="shared" si="7"/>
        <v>0</v>
      </c>
      <c r="M95" s="125">
        <f t="shared" si="7"/>
        <v>295718</v>
      </c>
      <c r="N95" s="125">
        <f t="shared" si="7"/>
        <v>0</v>
      </c>
    </row>
    <row r="96" spans="1:14" s="8" customFormat="1" ht="15.75" customHeight="1">
      <c r="A96" s="143" t="s">
        <v>307</v>
      </c>
      <c r="B96" s="115"/>
      <c r="C96" s="115">
        <v>290</v>
      </c>
      <c r="D96" s="115"/>
      <c r="E96" s="115">
        <v>831</v>
      </c>
      <c r="F96" s="115">
        <v>290</v>
      </c>
      <c r="G96" s="122"/>
      <c r="H96" s="118">
        <f>I96+J96+K96+L96+M96+N96</f>
        <v>0</v>
      </c>
      <c r="I96" s="125"/>
      <c r="J96" s="125"/>
      <c r="K96" s="113"/>
      <c r="L96" s="113"/>
      <c r="M96" s="113"/>
      <c r="N96" s="113"/>
    </row>
    <row r="97" spans="1:14" s="8" customFormat="1" ht="15.75" customHeight="1">
      <c r="A97" s="143" t="s">
        <v>308</v>
      </c>
      <c r="B97" s="115"/>
      <c r="C97" s="115">
        <v>290</v>
      </c>
      <c r="D97" s="115"/>
      <c r="E97" s="115">
        <v>850</v>
      </c>
      <c r="F97" s="115">
        <v>290</v>
      </c>
      <c r="G97" s="122"/>
      <c r="H97" s="118">
        <f>SUM(H99:H107)</f>
        <v>3255431</v>
      </c>
      <c r="I97" s="118">
        <f>SUM(I99:I107)</f>
        <v>2959713</v>
      </c>
      <c r="J97" s="125"/>
      <c r="K97" s="113"/>
      <c r="L97" s="113"/>
      <c r="M97" s="118">
        <f>SUM(M99:M107)</f>
        <v>295718</v>
      </c>
      <c r="N97" s="113"/>
    </row>
    <row r="98" spans="1:14" s="8" customFormat="1" ht="15.75" customHeight="1">
      <c r="A98" s="143" t="s">
        <v>4</v>
      </c>
      <c r="B98" s="115"/>
      <c r="C98" s="115"/>
      <c r="D98" s="115"/>
      <c r="E98" s="115"/>
      <c r="F98" s="115"/>
      <c r="G98" s="122"/>
      <c r="H98" s="118"/>
      <c r="I98" s="125"/>
      <c r="J98" s="125"/>
      <c r="K98" s="125">
        <f>K99+K101+K102+K103+K104+K105+K106+K107</f>
        <v>0</v>
      </c>
      <c r="L98" s="125">
        <f>L99+L101+L102+L103+L104+L105+L106+L107</f>
        <v>0</v>
      </c>
      <c r="M98" s="125"/>
      <c r="N98" s="125"/>
    </row>
    <row r="99" spans="1:14" s="8" customFormat="1" ht="26.25" customHeight="1">
      <c r="A99" s="143" t="s">
        <v>309</v>
      </c>
      <c r="B99" s="115"/>
      <c r="C99" s="115">
        <v>291</v>
      </c>
      <c r="D99" s="116" t="s">
        <v>525</v>
      </c>
      <c r="E99" s="115">
        <v>851</v>
      </c>
      <c r="F99" s="115">
        <v>291</v>
      </c>
      <c r="G99" s="117" t="s">
        <v>516</v>
      </c>
      <c r="H99" s="118">
        <f>I99+J99+K99+L99+M99+N99</f>
        <v>2959713</v>
      </c>
      <c r="I99" s="125">
        <f>'[1]ФЭО МЗ'!$H$98</f>
        <v>2959713</v>
      </c>
      <c r="J99" s="125"/>
      <c r="K99" s="113"/>
      <c r="L99" s="113"/>
      <c r="M99" s="113">
        <v>0</v>
      </c>
      <c r="N99" s="113"/>
    </row>
    <row r="100" spans="1:14" s="8" customFormat="1" ht="26.25" customHeight="1">
      <c r="A100" s="143" t="s">
        <v>309</v>
      </c>
      <c r="B100" s="115"/>
      <c r="C100" s="115">
        <v>291</v>
      </c>
      <c r="D100" s="116" t="s">
        <v>524</v>
      </c>
      <c r="E100" s="115">
        <v>851</v>
      </c>
      <c r="F100" s="115">
        <v>291</v>
      </c>
      <c r="G100" s="117" t="s">
        <v>533</v>
      </c>
      <c r="H100" s="118">
        <f>I100+J100+K100+L100+M100+N100</f>
        <v>292718</v>
      </c>
      <c r="I100" s="125">
        <v>0</v>
      </c>
      <c r="J100" s="125"/>
      <c r="K100" s="113"/>
      <c r="L100" s="113"/>
      <c r="M100" s="113">
        <f>'[1]ФЭО д-ды'!$G$86</f>
        <v>292718</v>
      </c>
      <c r="N100" s="113"/>
    </row>
    <row r="101" spans="1:15" s="8" customFormat="1" ht="15" customHeight="1">
      <c r="A101" s="143" t="s">
        <v>357</v>
      </c>
      <c r="B101" s="115"/>
      <c r="C101" s="115">
        <v>291</v>
      </c>
      <c r="D101" s="115"/>
      <c r="E101" s="115">
        <v>852</v>
      </c>
      <c r="F101" s="115">
        <v>291</v>
      </c>
      <c r="G101" s="122"/>
      <c r="H101" s="118">
        <f aca="true" t="shared" si="8" ref="H101:H108">I101+J101+K101+L101+M101+N101</f>
        <v>0</v>
      </c>
      <c r="I101" s="125"/>
      <c r="J101" s="125"/>
      <c r="K101" s="113"/>
      <c r="L101" s="113"/>
      <c r="M101" s="113"/>
      <c r="N101" s="113"/>
      <c r="O101" s="8" t="s">
        <v>378</v>
      </c>
    </row>
    <row r="102" spans="1:15" s="8" customFormat="1" ht="15" customHeight="1">
      <c r="A102" s="143" t="s">
        <v>310</v>
      </c>
      <c r="B102" s="115"/>
      <c r="C102" s="115">
        <v>291</v>
      </c>
      <c r="D102" s="115"/>
      <c r="E102" s="115">
        <v>853</v>
      </c>
      <c r="F102" s="115">
        <v>291</v>
      </c>
      <c r="G102" s="122"/>
      <c r="H102" s="118">
        <f t="shared" si="8"/>
        <v>0</v>
      </c>
      <c r="I102" s="125"/>
      <c r="J102" s="125"/>
      <c r="K102" s="113"/>
      <c r="L102" s="113"/>
      <c r="M102" s="113"/>
      <c r="N102" s="113"/>
      <c r="O102" s="8" t="s">
        <v>379</v>
      </c>
    </row>
    <row r="103" spans="1:14" s="8" customFormat="1" ht="32.25" customHeight="1">
      <c r="A103" s="143" t="s">
        <v>358</v>
      </c>
      <c r="B103" s="115"/>
      <c r="C103" s="115">
        <v>292</v>
      </c>
      <c r="D103" s="116" t="s">
        <v>524</v>
      </c>
      <c r="E103" s="115">
        <v>853</v>
      </c>
      <c r="F103" s="115">
        <v>292</v>
      </c>
      <c r="G103" s="117" t="s">
        <v>536</v>
      </c>
      <c r="H103" s="118">
        <f t="shared" si="8"/>
        <v>3000</v>
      </c>
      <c r="I103" s="125"/>
      <c r="J103" s="125"/>
      <c r="K103" s="113"/>
      <c r="L103" s="113"/>
      <c r="M103" s="113">
        <f>'[1]ФЭО д-ды'!$G$89</f>
        <v>3000</v>
      </c>
      <c r="N103" s="113"/>
    </row>
    <row r="104" spans="1:14" s="8" customFormat="1" ht="31.5" customHeight="1">
      <c r="A104" s="143" t="s">
        <v>359</v>
      </c>
      <c r="B104" s="115"/>
      <c r="C104" s="115">
        <v>293</v>
      </c>
      <c r="D104" s="115"/>
      <c r="E104" s="115">
        <v>853</v>
      </c>
      <c r="F104" s="115">
        <v>293</v>
      </c>
      <c r="G104" s="122"/>
      <c r="H104" s="118">
        <f t="shared" si="8"/>
        <v>0</v>
      </c>
      <c r="I104" s="125"/>
      <c r="J104" s="125"/>
      <c r="K104" s="113"/>
      <c r="L104" s="113"/>
      <c r="M104" s="113"/>
      <c r="N104" s="113"/>
    </row>
    <row r="105" spans="1:14" s="8" customFormat="1" ht="26.25" customHeight="1">
      <c r="A105" s="143" t="s">
        <v>360</v>
      </c>
      <c r="B105" s="115"/>
      <c r="C105" s="115">
        <v>294</v>
      </c>
      <c r="D105" s="115"/>
      <c r="E105" s="115">
        <v>853</v>
      </c>
      <c r="F105" s="115">
        <v>294</v>
      </c>
      <c r="G105" s="122"/>
      <c r="H105" s="118">
        <f t="shared" si="8"/>
        <v>0</v>
      </c>
      <c r="I105" s="125"/>
      <c r="J105" s="125"/>
      <c r="K105" s="113"/>
      <c r="L105" s="113"/>
      <c r="M105" s="113"/>
      <c r="N105" s="113"/>
    </row>
    <row r="106" spans="1:14" s="8" customFormat="1" ht="20.25" customHeight="1">
      <c r="A106" s="143" t="s">
        <v>361</v>
      </c>
      <c r="B106" s="115"/>
      <c r="C106" s="115">
        <v>295</v>
      </c>
      <c r="D106" s="115"/>
      <c r="E106" s="115">
        <v>853</v>
      </c>
      <c r="F106" s="115">
        <v>295</v>
      </c>
      <c r="G106" s="122"/>
      <c r="H106" s="118">
        <f t="shared" si="8"/>
        <v>0</v>
      </c>
      <c r="I106" s="125"/>
      <c r="J106" s="125"/>
      <c r="K106" s="113"/>
      <c r="L106" s="113"/>
      <c r="M106" s="113"/>
      <c r="N106" s="113"/>
    </row>
    <row r="107" spans="1:14" s="8" customFormat="1" ht="16.5" customHeight="1">
      <c r="A107" s="143" t="s">
        <v>362</v>
      </c>
      <c r="B107" s="115"/>
      <c r="C107" s="115">
        <v>296</v>
      </c>
      <c r="D107" s="115"/>
      <c r="E107" s="115">
        <v>853</v>
      </c>
      <c r="F107" s="115">
        <v>296</v>
      </c>
      <c r="G107" s="122"/>
      <c r="H107" s="118">
        <f t="shared" si="8"/>
        <v>0</v>
      </c>
      <c r="I107" s="125"/>
      <c r="J107" s="125"/>
      <c r="K107" s="113"/>
      <c r="L107" s="113"/>
      <c r="M107" s="113"/>
      <c r="N107" s="113"/>
    </row>
    <row r="108" spans="1:14" s="8" customFormat="1" ht="20.25" customHeight="1">
      <c r="A108" s="143" t="s">
        <v>311</v>
      </c>
      <c r="B108" s="115">
        <v>240</v>
      </c>
      <c r="C108" s="115"/>
      <c r="D108" s="115"/>
      <c r="E108" s="115"/>
      <c r="F108" s="115"/>
      <c r="G108" s="122"/>
      <c r="H108" s="118">
        <f t="shared" si="8"/>
        <v>0</v>
      </c>
      <c r="I108" s="125"/>
      <c r="J108" s="125"/>
      <c r="K108" s="113"/>
      <c r="L108" s="113"/>
      <c r="M108" s="113"/>
      <c r="N108" s="113"/>
    </row>
    <row r="109" spans="1:14" s="8" customFormat="1" ht="28.5" customHeight="1">
      <c r="A109" s="137" t="s">
        <v>312</v>
      </c>
      <c r="B109" s="115">
        <v>250</v>
      </c>
      <c r="C109" s="115"/>
      <c r="D109" s="115"/>
      <c r="E109" s="115"/>
      <c r="F109" s="115"/>
      <c r="G109" s="122"/>
      <c r="H109" s="118">
        <f>H111+H112</f>
        <v>0</v>
      </c>
      <c r="I109" s="125">
        <f aca="true" t="shared" si="9" ref="I109:N109">I111+I112</f>
        <v>0</v>
      </c>
      <c r="J109" s="125">
        <f t="shared" si="9"/>
        <v>0</v>
      </c>
      <c r="K109" s="125">
        <f t="shared" si="9"/>
        <v>0</v>
      </c>
      <c r="L109" s="125">
        <f t="shared" si="9"/>
        <v>0</v>
      </c>
      <c r="M109" s="125">
        <f t="shared" si="9"/>
        <v>0</v>
      </c>
      <c r="N109" s="125">
        <f t="shared" si="9"/>
        <v>0</v>
      </c>
    </row>
    <row r="110" spans="1:14" s="8" customFormat="1" ht="14.25" customHeight="1">
      <c r="A110" s="143" t="s">
        <v>4</v>
      </c>
      <c r="B110" s="115"/>
      <c r="C110" s="115"/>
      <c r="D110" s="115"/>
      <c r="E110" s="115"/>
      <c r="F110" s="115"/>
      <c r="G110" s="122"/>
      <c r="H110" s="118"/>
      <c r="I110" s="125"/>
      <c r="J110" s="125"/>
      <c r="K110" s="113"/>
      <c r="L110" s="113"/>
      <c r="M110" s="113"/>
      <c r="N110" s="113"/>
    </row>
    <row r="111" spans="1:14" s="8" customFormat="1" ht="29.25" customHeight="1">
      <c r="A111" s="137" t="s">
        <v>313</v>
      </c>
      <c r="B111" s="115"/>
      <c r="C111" s="115"/>
      <c r="D111" s="115"/>
      <c r="E111" s="115"/>
      <c r="F111" s="115"/>
      <c r="G111" s="122"/>
      <c r="H111" s="118">
        <f>I111+J111+K111+L111+M111+N111</f>
        <v>0</v>
      </c>
      <c r="I111" s="125"/>
      <c r="J111" s="125"/>
      <c r="K111" s="113"/>
      <c r="L111" s="113"/>
      <c r="M111" s="113"/>
      <c r="N111" s="113"/>
    </row>
    <row r="112" spans="1:14" s="8" customFormat="1" ht="34.5" customHeight="1">
      <c r="A112" s="143" t="s">
        <v>314</v>
      </c>
      <c r="B112" s="115"/>
      <c r="C112" s="115"/>
      <c r="D112" s="115"/>
      <c r="E112" s="115"/>
      <c r="F112" s="115"/>
      <c r="G112" s="122"/>
      <c r="H112" s="118">
        <f>I112+J112+K112+L112+M112+N112</f>
        <v>0</v>
      </c>
      <c r="I112" s="125"/>
      <c r="J112" s="125"/>
      <c r="K112" s="125"/>
      <c r="L112" s="125"/>
      <c r="M112" s="125"/>
      <c r="N112" s="113"/>
    </row>
    <row r="113" spans="1:14" s="162" customFormat="1" ht="21" customHeight="1">
      <c r="A113" s="157" t="s">
        <v>315</v>
      </c>
      <c r="B113" s="158">
        <v>260</v>
      </c>
      <c r="C113" s="158"/>
      <c r="D113" s="158"/>
      <c r="E113" s="158"/>
      <c r="F113" s="158"/>
      <c r="G113" s="159"/>
      <c r="H113" s="160">
        <f>I113+J113+M113</f>
        <v>9097918.89</v>
      </c>
      <c r="I113" s="161">
        <f>I115+I118+I119+I128+I129+I130+I132+I135+I136+I133+I142+I143+I150+I116</f>
        <v>5423547.109999999</v>
      </c>
      <c r="J113" s="161">
        <f>J115+J118+J119+J128+J129+J132+J135+J136+J142+J143+J150</f>
        <v>0</v>
      </c>
      <c r="K113" s="161">
        <f>K115+K118+K119+K128+K129+K132+K135+K136+K142+K143+K150</f>
        <v>0</v>
      </c>
      <c r="L113" s="161">
        <f>L115+L118+L119+L128+L129+L132+L135+L136+L142+L143+L150</f>
        <v>0</v>
      </c>
      <c r="M113" s="161">
        <f>M115+M118+M119+M128+M129+M132+M135+M136+M142+M143+M150+M117+M131+M149+M134</f>
        <v>3674371.7800000003</v>
      </c>
      <c r="N113" s="161">
        <f>N115+N118+N119+N128+N129+N132+N135+N136+N142+N143+N150</f>
        <v>0</v>
      </c>
    </row>
    <row r="114" spans="1:14" s="41" customFormat="1" ht="15.75" customHeight="1">
      <c r="A114" s="143" t="s">
        <v>4</v>
      </c>
      <c r="B114" s="149"/>
      <c r="C114" s="115"/>
      <c r="D114" s="149"/>
      <c r="E114" s="149"/>
      <c r="F114" s="115"/>
      <c r="G114" s="122"/>
      <c r="H114" s="118"/>
      <c r="I114" s="118"/>
      <c r="J114" s="118"/>
      <c r="K114" s="118"/>
      <c r="L114" s="118"/>
      <c r="M114" s="118"/>
      <c r="N114" s="118"/>
    </row>
    <row r="115" spans="1:14" s="8" customFormat="1" ht="16.5" customHeight="1">
      <c r="A115" s="143" t="s">
        <v>316</v>
      </c>
      <c r="B115" s="115"/>
      <c r="C115" s="115">
        <v>221</v>
      </c>
      <c r="D115" s="116" t="s">
        <v>525</v>
      </c>
      <c r="E115" s="115">
        <v>244</v>
      </c>
      <c r="F115" s="115">
        <v>221</v>
      </c>
      <c r="G115" s="102" t="s">
        <v>534</v>
      </c>
      <c r="H115" s="118">
        <f>I115+J115+M115</f>
        <v>72000</v>
      </c>
      <c r="I115" s="125">
        <f>'[1]ФЭО МЗ'!$G$145</f>
        <v>72000</v>
      </c>
      <c r="J115" s="125"/>
      <c r="K115" s="113"/>
      <c r="L115" s="113"/>
      <c r="M115" s="113"/>
      <c r="N115" s="113"/>
    </row>
    <row r="116" spans="1:14" s="8" customFormat="1" ht="16.5" customHeight="1">
      <c r="A116" s="143" t="s">
        <v>316</v>
      </c>
      <c r="B116" s="115"/>
      <c r="C116" s="115">
        <v>221</v>
      </c>
      <c r="D116" s="116" t="s">
        <v>525</v>
      </c>
      <c r="E116" s="115">
        <v>244</v>
      </c>
      <c r="F116" s="115">
        <v>221</v>
      </c>
      <c r="G116" s="102" t="s">
        <v>535</v>
      </c>
      <c r="H116" s="118">
        <f>I116+J116+M116</f>
        <v>32000.100000000002</v>
      </c>
      <c r="I116" s="125">
        <f>'[1]ФЭО МЗ'!$H$145</f>
        <v>32000.100000000002</v>
      </c>
      <c r="J116" s="125"/>
      <c r="K116" s="113"/>
      <c r="L116" s="113"/>
      <c r="M116" s="113"/>
      <c r="N116" s="113"/>
    </row>
    <row r="117" spans="1:14" s="8" customFormat="1" ht="16.5" customHeight="1">
      <c r="A117" s="143" t="s">
        <v>316</v>
      </c>
      <c r="B117" s="115"/>
      <c r="C117" s="115">
        <v>221</v>
      </c>
      <c r="D117" s="116" t="s">
        <v>524</v>
      </c>
      <c r="E117" s="115">
        <v>244</v>
      </c>
      <c r="F117" s="115">
        <v>221</v>
      </c>
      <c r="G117" s="102" t="s">
        <v>536</v>
      </c>
      <c r="H117" s="118">
        <f>I117+J117+M117</f>
        <v>3500</v>
      </c>
      <c r="I117" s="125">
        <v>0</v>
      </c>
      <c r="J117" s="125"/>
      <c r="K117" s="113"/>
      <c r="L117" s="113"/>
      <c r="M117" s="113">
        <f>'[1]ФЭО д-ды'!$F$139</f>
        <v>3500</v>
      </c>
      <c r="N117" s="113"/>
    </row>
    <row r="118" spans="1:14" s="8" customFormat="1" ht="15.75" customHeight="1">
      <c r="A118" s="143" t="s">
        <v>317</v>
      </c>
      <c r="B118" s="115"/>
      <c r="C118" s="115">
        <v>222</v>
      </c>
      <c r="D118" s="116" t="s">
        <v>524</v>
      </c>
      <c r="E118" s="115">
        <v>244</v>
      </c>
      <c r="F118" s="115">
        <v>222</v>
      </c>
      <c r="G118" s="102" t="s">
        <v>536</v>
      </c>
      <c r="H118" s="118">
        <f>I118+J118+K118+L118+M118+N118</f>
        <v>11000</v>
      </c>
      <c r="I118" s="125"/>
      <c r="J118" s="125"/>
      <c r="K118" s="113"/>
      <c r="L118" s="113"/>
      <c r="M118" s="113">
        <f>'[1]ФЭО д-ды'!$E$150</f>
        <v>11000</v>
      </c>
      <c r="N118" s="113"/>
    </row>
    <row r="119" spans="1:14" s="162" customFormat="1" ht="14.25" customHeight="1">
      <c r="A119" s="157" t="s">
        <v>318</v>
      </c>
      <c r="B119" s="158"/>
      <c r="C119" s="158">
        <v>223</v>
      </c>
      <c r="D119" s="158"/>
      <c r="E119" s="158">
        <v>244</v>
      </c>
      <c r="F119" s="158">
        <v>223</v>
      </c>
      <c r="G119" s="159"/>
      <c r="H119" s="160">
        <f>I119+J119+M119</f>
        <v>2037560.0399999998</v>
      </c>
      <c r="I119" s="161">
        <f aca="true" t="shared" si="10" ref="I119:N119">I121+I122+I123+I124</f>
        <v>1842358.5699999998</v>
      </c>
      <c r="J119" s="161">
        <f t="shared" si="10"/>
        <v>0</v>
      </c>
      <c r="K119" s="161">
        <f t="shared" si="10"/>
        <v>0</v>
      </c>
      <c r="L119" s="161">
        <f t="shared" si="10"/>
        <v>0</v>
      </c>
      <c r="M119" s="161">
        <f>SUM(M121:M127)</f>
        <v>195201.47</v>
      </c>
      <c r="N119" s="161">
        <f t="shared" si="10"/>
        <v>0</v>
      </c>
    </row>
    <row r="120" spans="1:14" s="8" customFormat="1" ht="12.75">
      <c r="A120" s="143" t="s">
        <v>4</v>
      </c>
      <c r="B120" s="115"/>
      <c r="C120" s="115"/>
      <c r="D120" s="115"/>
      <c r="E120" s="115"/>
      <c r="F120" s="115"/>
      <c r="G120" s="122"/>
      <c r="H120" s="118"/>
      <c r="I120" s="125"/>
      <c r="J120" s="125"/>
      <c r="K120" s="113"/>
      <c r="L120" s="113"/>
      <c r="M120" s="113"/>
      <c r="N120" s="113"/>
    </row>
    <row r="121" spans="1:14" s="8" customFormat="1" ht="15" customHeight="1">
      <c r="A121" s="143" t="s">
        <v>319</v>
      </c>
      <c r="B121" s="115"/>
      <c r="C121" s="115">
        <v>223</v>
      </c>
      <c r="D121" s="116" t="s">
        <v>525</v>
      </c>
      <c r="E121" s="115">
        <v>244</v>
      </c>
      <c r="F121" s="115">
        <v>223</v>
      </c>
      <c r="G121" s="102" t="s">
        <v>535</v>
      </c>
      <c r="H121" s="118">
        <f aca="true" t="shared" si="11" ref="H121:H136">I121+J121+K121+L121+M121+N121</f>
        <v>1246845.97</v>
      </c>
      <c r="I121" s="125">
        <f>'[1]ФЭО МЗ'!$H$165</f>
        <v>1246845.97</v>
      </c>
      <c r="J121" s="125"/>
      <c r="K121" s="113"/>
      <c r="L121" s="113"/>
      <c r="M121" s="113">
        <v>0</v>
      </c>
      <c r="N121" s="113"/>
    </row>
    <row r="122" spans="1:14" s="8" customFormat="1" ht="15" customHeight="1">
      <c r="A122" s="143" t="s">
        <v>320</v>
      </c>
      <c r="B122" s="115"/>
      <c r="C122" s="115">
        <v>223</v>
      </c>
      <c r="D122" s="116" t="s">
        <v>525</v>
      </c>
      <c r="E122" s="115">
        <v>244</v>
      </c>
      <c r="F122" s="115">
        <v>223</v>
      </c>
      <c r="G122" s="102" t="s">
        <v>535</v>
      </c>
      <c r="H122" s="118">
        <f t="shared" si="11"/>
        <v>0</v>
      </c>
      <c r="I122" s="125">
        <v>0</v>
      </c>
      <c r="J122" s="125"/>
      <c r="K122" s="113"/>
      <c r="L122" s="113"/>
      <c r="M122" s="113"/>
      <c r="N122" s="113"/>
    </row>
    <row r="123" spans="1:14" s="8" customFormat="1" ht="15" customHeight="1">
      <c r="A123" s="143" t="s">
        <v>321</v>
      </c>
      <c r="B123" s="115"/>
      <c r="C123" s="115">
        <v>223</v>
      </c>
      <c r="D123" s="116" t="s">
        <v>525</v>
      </c>
      <c r="E123" s="115">
        <v>244</v>
      </c>
      <c r="F123" s="115">
        <v>223</v>
      </c>
      <c r="G123" s="102" t="s">
        <v>535</v>
      </c>
      <c r="H123" s="118">
        <f t="shared" si="11"/>
        <v>470359.68</v>
      </c>
      <c r="I123" s="125">
        <f>'[1]ФЭО МЗ'!$H$166</f>
        <v>470359.68</v>
      </c>
      <c r="J123" s="125"/>
      <c r="K123" s="113"/>
      <c r="L123" s="113"/>
      <c r="M123" s="113"/>
      <c r="N123" s="113"/>
    </row>
    <row r="124" spans="1:14" s="8" customFormat="1" ht="15" customHeight="1">
      <c r="A124" s="143" t="s">
        <v>322</v>
      </c>
      <c r="B124" s="115"/>
      <c r="C124" s="115">
        <v>223</v>
      </c>
      <c r="D124" s="116" t="s">
        <v>525</v>
      </c>
      <c r="E124" s="115">
        <v>244</v>
      </c>
      <c r="F124" s="115">
        <v>223</v>
      </c>
      <c r="G124" s="102" t="s">
        <v>535</v>
      </c>
      <c r="H124" s="118">
        <f t="shared" si="11"/>
        <v>125152.92</v>
      </c>
      <c r="I124" s="125">
        <f>'[1]ФЭО МЗ'!$H$167</f>
        <v>125152.92</v>
      </c>
      <c r="J124" s="125"/>
      <c r="K124" s="113"/>
      <c r="L124" s="113"/>
      <c r="M124" s="113"/>
      <c r="N124" s="113"/>
    </row>
    <row r="125" spans="1:14" s="8" customFormat="1" ht="15" customHeight="1">
      <c r="A125" s="143" t="s">
        <v>319</v>
      </c>
      <c r="B125" s="115"/>
      <c r="C125" s="115">
        <v>223</v>
      </c>
      <c r="D125" s="116" t="s">
        <v>524</v>
      </c>
      <c r="E125" s="115">
        <v>244</v>
      </c>
      <c r="F125" s="115">
        <v>223</v>
      </c>
      <c r="G125" s="102" t="s">
        <v>536</v>
      </c>
      <c r="H125" s="118">
        <f>I125+J125+K125+L125+M125+N125</f>
        <v>9301.35</v>
      </c>
      <c r="I125" s="125">
        <v>0</v>
      </c>
      <c r="J125" s="125"/>
      <c r="K125" s="113"/>
      <c r="L125" s="113"/>
      <c r="M125" s="113">
        <f>'[1]ФЭО д-ды'!$F$159</f>
        <v>9301.35</v>
      </c>
      <c r="N125" s="113"/>
    </row>
    <row r="126" spans="1:14" s="8" customFormat="1" ht="15" customHeight="1">
      <c r="A126" s="143" t="s">
        <v>321</v>
      </c>
      <c r="B126" s="115"/>
      <c r="C126" s="115">
        <v>223</v>
      </c>
      <c r="D126" s="116" t="s">
        <v>524</v>
      </c>
      <c r="E126" s="115">
        <v>244</v>
      </c>
      <c r="F126" s="115">
        <v>223</v>
      </c>
      <c r="G126" s="102" t="s">
        <v>536</v>
      </c>
      <c r="H126" s="118">
        <f>I126+J126+K126+L126+M126+N126</f>
        <v>143362.88</v>
      </c>
      <c r="I126" s="125">
        <v>0</v>
      </c>
      <c r="J126" s="125"/>
      <c r="K126" s="113"/>
      <c r="L126" s="113"/>
      <c r="M126" s="113">
        <f>'[1]ФЭО д-ды'!$F$160</f>
        <v>143362.88</v>
      </c>
      <c r="N126" s="113"/>
    </row>
    <row r="127" spans="1:14" s="8" customFormat="1" ht="15" customHeight="1">
      <c r="A127" s="143" t="s">
        <v>322</v>
      </c>
      <c r="B127" s="115"/>
      <c r="C127" s="115">
        <v>223</v>
      </c>
      <c r="D127" s="116" t="s">
        <v>524</v>
      </c>
      <c r="E127" s="115">
        <v>244</v>
      </c>
      <c r="F127" s="115">
        <v>223</v>
      </c>
      <c r="G127" s="102" t="s">
        <v>536</v>
      </c>
      <c r="H127" s="118">
        <f>I127+J127+K127+L127+M127+N127</f>
        <v>42537.24</v>
      </c>
      <c r="I127" s="125">
        <v>0</v>
      </c>
      <c r="J127" s="125"/>
      <c r="K127" s="113"/>
      <c r="L127" s="113"/>
      <c r="M127" s="113">
        <f>'[1]ФЭО д-ды'!$F$161</f>
        <v>42537.24</v>
      </c>
      <c r="N127" s="113"/>
    </row>
    <row r="128" spans="1:14" s="8" customFormat="1" ht="15" customHeight="1">
      <c r="A128" s="143" t="s">
        <v>323</v>
      </c>
      <c r="B128" s="115"/>
      <c r="C128" s="115">
        <v>224</v>
      </c>
      <c r="D128" s="115"/>
      <c r="E128" s="115"/>
      <c r="F128" s="115">
        <v>224</v>
      </c>
      <c r="G128" s="122"/>
      <c r="H128" s="118">
        <f t="shared" si="11"/>
        <v>0</v>
      </c>
      <c r="I128" s="125">
        <v>0</v>
      </c>
      <c r="J128" s="125"/>
      <c r="K128" s="113"/>
      <c r="L128" s="113"/>
      <c r="M128" s="113"/>
      <c r="N128" s="113"/>
    </row>
    <row r="129" spans="1:14" s="8" customFormat="1" ht="15" customHeight="1">
      <c r="A129" s="143" t="s">
        <v>324</v>
      </c>
      <c r="B129" s="115"/>
      <c r="C129" s="115">
        <v>225</v>
      </c>
      <c r="D129" s="116" t="s">
        <v>525</v>
      </c>
      <c r="E129" s="115">
        <v>244</v>
      </c>
      <c r="F129" s="115">
        <v>225</v>
      </c>
      <c r="G129" s="102" t="s">
        <v>534</v>
      </c>
      <c r="H129" s="118">
        <f t="shared" si="11"/>
        <v>132945.86</v>
      </c>
      <c r="I129" s="125">
        <f>'[1]ФЭО МЗ'!$F$200</f>
        <v>132945.86</v>
      </c>
      <c r="J129" s="125"/>
      <c r="K129" s="113"/>
      <c r="L129" s="113"/>
      <c r="M129" s="113"/>
      <c r="N129" s="113"/>
    </row>
    <row r="130" spans="1:14" s="8" customFormat="1" ht="15" customHeight="1">
      <c r="A130" s="143" t="s">
        <v>324</v>
      </c>
      <c r="B130" s="115"/>
      <c r="C130" s="115">
        <v>225</v>
      </c>
      <c r="D130" s="116" t="s">
        <v>525</v>
      </c>
      <c r="E130" s="115">
        <v>244</v>
      </c>
      <c r="F130" s="115">
        <v>225</v>
      </c>
      <c r="G130" s="102" t="s">
        <v>535</v>
      </c>
      <c r="H130" s="118">
        <f>I130+J130+K130+L130+M130+N130</f>
        <v>2200842.6799999997</v>
      </c>
      <c r="I130" s="125">
        <f>'[1]ФЭО МЗ'!$G$200</f>
        <v>2200842.6799999997</v>
      </c>
      <c r="J130" s="125"/>
      <c r="K130" s="113"/>
      <c r="L130" s="113"/>
      <c r="M130" s="113"/>
      <c r="N130" s="113"/>
    </row>
    <row r="131" spans="1:14" s="8" customFormat="1" ht="15" customHeight="1">
      <c r="A131" s="143" t="s">
        <v>324</v>
      </c>
      <c r="B131" s="115"/>
      <c r="C131" s="115">
        <v>225</v>
      </c>
      <c r="D131" s="116" t="s">
        <v>524</v>
      </c>
      <c r="E131" s="115">
        <v>244</v>
      </c>
      <c r="F131" s="115">
        <v>225</v>
      </c>
      <c r="G131" s="102" t="s">
        <v>536</v>
      </c>
      <c r="H131" s="118">
        <f>I131+J131+K131+L131+M131+N131</f>
        <v>2036407.73</v>
      </c>
      <c r="I131" s="125">
        <v>0</v>
      </c>
      <c r="J131" s="125"/>
      <c r="K131" s="113"/>
      <c r="L131" s="113"/>
      <c r="M131" s="113">
        <f>'[1]ФЭО д-ды'!$E$192</f>
        <v>2036407.73</v>
      </c>
      <c r="N131" s="113"/>
    </row>
    <row r="132" spans="1:14" s="8" customFormat="1" ht="15" customHeight="1">
      <c r="A132" s="143" t="s">
        <v>325</v>
      </c>
      <c r="B132" s="115"/>
      <c r="C132" s="115">
        <v>310</v>
      </c>
      <c r="D132" s="116" t="s">
        <v>525</v>
      </c>
      <c r="E132" s="115">
        <v>244</v>
      </c>
      <c r="F132" s="115">
        <v>310</v>
      </c>
      <c r="G132" s="102" t="s">
        <v>534</v>
      </c>
      <c r="H132" s="118">
        <f t="shared" si="11"/>
        <v>399789.61</v>
      </c>
      <c r="I132" s="125">
        <f>'[1]ФЭО МЗ'!$G$225</f>
        <v>399789.61</v>
      </c>
      <c r="J132" s="125"/>
      <c r="K132" s="113"/>
      <c r="L132" s="113"/>
      <c r="M132" s="113"/>
      <c r="N132" s="113"/>
    </row>
    <row r="133" spans="1:14" s="8" customFormat="1" ht="15" customHeight="1">
      <c r="A133" s="143" t="s">
        <v>325</v>
      </c>
      <c r="B133" s="115"/>
      <c r="C133" s="115">
        <v>310</v>
      </c>
      <c r="D133" s="116" t="s">
        <v>525</v>
      </c>
      <c r="E133" s="115">
        <v>244</v>
      </c>
      <c r="F133" s="115">
        <v>310</v>
      </c>
      <c r="G133" s="102" t="s">
        <v>535</v>
      </c>
      <c r="H133" s="118">
        <f>I133+J133+K133+L133+M133+N133</f>
        <v>313210.29000000004</v>
      </c>
      <c r="I133" s="125">
        <f>'[1]ФЭО МЗ'!$H$225</f>
        <v>313210.29000000004</v>
      </c>
      <c r="J133" s="125"/>
      <c r="K133" s="113"/>
      <c r="L133" s="113"/>
      <c r="M133" s="113"/>
      <c r="N133" s="113"/>
    </row>
    <row r="134" spans="1:14" s="8" customFormat="1" ht="15" customHeight="1">
      <c r="A134" s="143" t="s">
        <v>325</v>
      </c>
      <c r="B134" s="115"/>
      <c r="C134" s="115">
        <v>310</v>
      </c>
      <c r="D134" s="116" t="s">
        <v>524</v>
      </c>
      <c r="E134" s="115">
        <v>244</v>
      </c>
      <c r="F134" s="115">
        <v>310</v>
      </c>
      <c r="G134" s="102" t="s">
        <v>536</v>
      </c>
      <c r="H134" s="118">
        <f>I134+J134+K134+L134+M134+N134</f>
        <v>104248</v>
      </c>
      <c r="I134" s="125">
        <v>0</v>
      </c>
      <c r="J134" s="125"/>
      <c r="K134" s="113"/>
      <c r="L134" s="113"/>
      <c r="M134" s="113">
        <f>'[1]ФЭО д-ды'!$F$221</f>
        <v>104248</v>
      </c>
      <c r="N134" s="113"/>
    </row>
    <row r="135" spans="1:14" s="8" customFormat="1" ht="15" customHeight="1">
      <c r="A135" s="143" t="s">
        <v>326</v>
      </c>
      <c r="B135" s="115"/>
      <c r="C135" s="115">
        <v>320</v>
      </c>
      <c r="D135" s="115"/>
      <c r="E135" s="115"/>
      <c r="F135" s="115">
        <v>320</v>
      </c>
      <c r="G135" s="122"/>
      <c r="H135" s="118">
        <f t="shared" si="11"/>
        <v>0</v>
      </c>
      <c r="I135" s="125">
        <v>0</v>
      </c>
      <c r="J135" s="125"/>
      <c r="K135" s="113"/>
      <c r="L135" s="113"/>
      <c r="M135" s="113"/>
      <c r="N135" s="113"/>
    </row>
    <row r="136" spans="1:14" s="162" customFormat="1" ht="23.25" customHeight="1">
      <c r="A136" s="157" t="s">
        <v>327</v>
      </c>
      <c r="B136" s="158"/>
      <c r="C136" s="158">
        <v>340</v>
      </c>
      <c r="D136" s="158"/>
      <c r="E136" s="158">
        <v>244</v>
      </c>
      <c r="F136" s="158">
        <v>340</v>
      </c>
      <c r="G136" s="159"/>
      <c r="H136" s="160">
        <f t="shared" si="11"/>
        <v>124943.1</v>
      </c>
      <c r="I136" s="161">
        <f aca="true" t="shared" si="12" ref="I136:N136">I137+I138+I139+I140+I141</f>
        <v>124943.1</v>
      </c>
      <c r="J136" s="161">
        <f t="shared" si="12"/>
        <v>0</v>
      </c>
      <c r="K136" s="161">
        <f t="shared" si="12"/>
        <v>0</v>
      </c>
      <c r="L136" s="161">
        <f t="shared" si="12"/>
        <v>0</v>
      </c>
      <c r="M136" s="161">
        <f t="shared" si="12"/>
        <v>0</v>
      </c>
      <c r="N136" s="161">
        <f t="shared" si="12"/>
        <v>0</v>
      </c>
    </row>
    <row r="137" spans="1:14" s="8" customFormat="1" ht="15" customHeight="1">
      <c r="A137" s="143" t="s">
        <v>4</v>
      </c>
      <c r="B137" s="115"/>
      <c r="C137" s="115"/>
      <c r="D137" s="115"/>
      <c r="E137" s="115"/>
      <c r="F137" s="115"/>
      <c r="G137" s="122"/>
      <c r="H137" s="118"/>
      <c r="I137" s="125"/>
      <c r="J137" s="125"/>
      <c r="K137" s="113"/>
      <c r="L137" s="113"/>
      <c r="M137" s="113"/>
      <c r="N137" s="113"/>
    </row>
    <row r="138" spans="1:14" s="8" customFormat="1" ht="15" customHeight="1">
      <c r="A138" s="143" t="s">
        <v>328</v>
      </c>
      <c r="B138" s="115"/>
      <c r="C138" s="115"/>
      <c r="D138" s="116"/>
      <c r="E138" s="115"/>
      <c r="F138" s="115"/>
      <c r="G138" s="102"/>
      <c r="H138" s="118">
        <f>I138+J138+K138+L138+M138+N138</f>
        <v>0</v>
      </c>
      <c r="I138" s="125">
        <v>0</v>
      </c>
      <c r="J138" s="125"/>
      <c r="K138" s="113"/>
      <c r="L138" s="113"/>
      <c r="M138" s="113"/>
      <c r="N138" s="113"/>
    </row>
    <row r="139" spans="1:14" s="8" customFormat="1" ht="15" customHeight="1">
      <c r="A139" s="143" t="s">
        <v>329</v>
      </c>
      <c r="B139" s="115"/>
      <c r="C139" s="115"/>
      <c r="D139" s="115"/>
      <c r="E139" s="115"/>
      <c r="F139" s="115"/>
      <c r="G139" s="122"/>
      <c r="H139" s="118">
        <f>I139+J139+K139+L139+M139+N139</f>
        <v>0</v>
      </c>
      <c r="I139" s="125">
        <v>0</v>
      </c>
      <c r="J139" s="125"/>
      <c r="K139" s="113"/>
      <c r="L139" s="113"/>
      <c r="M139" s="113"/>
      <c r="N139" s="113"/>
    </row>
    <row r="140" spans="1:14" s="8" customFormat="1" ht="15" customHeight="1">
      <c r="A140" s="143" t="s">
        <v>330</v>
      </c>
      <c r="B140" s="115"/>
      <c r="C140" s="115">
        <v>346</v>
      </c>
      <c r="D140" s="116" t="s">
        <v>525</v>
      </c>
      <c r="E140" s="115"/>
      <c r="F140" s="115"/>
      <c r="G140" s="102" t="s">
        <v>535</v>
      </c>
      <c r="H140" s="118">
        <f>I140+J140+K140+L140+M140+N140</f>
        <v>124943.1</v>
      </c>
      <c r="I140" s="125">
        <v>124943.1</v>
      </c>
      <c r="J140" s="125"/>
      <c r="K140" s="113"/>
      <c r="L140" s="113"/>
      <c r="M140" s="113"/>
      <c r="N140" s="113"/>
    </row>
    <row r="141" spans="1:14" s="8" customFormat="1" ht="15" customHeight="1">
      <c r="A141" s="143" t="s">
        <v>331</v>
      </c>
      <c r="B141" s="115"/>
      <c r="C141" s="115"/>
      <c r="D141" s="115"/>
      <c r="E141" s="115"/>
      <c r="F141" s="115"/>
      <c r="G141" s="122"/>
      <c r="H141" s="118">
        <f>I141+J141+K141+L141+M141+N141</f>
        <v>0</v>
      </c>
      <c r="I141" s="125">
        <v>0</v>
      </c>
      <c r="J141" s="125"/>
      <c r="K141" s="113"/>
      <c r="L141" s="113"/>
      <c r="M141" s="113"/>
      <c r="N141" s="113"/>
    </row>
    <row r="142" spans="1:14" s="8" customFormat="1" ht="17.25" customHeight="1">
      <c r="A142" s="143" t="s">
        <v>332</v>
      </c>
      <c r="B142" s="115"/>
      <c r="C142" s="115">
        <v>530</v>
      </c>
      <c r="D142" s="115"/>
      <c r="E142" s="115">
        <v>465</v>
      </c>
      <c r="F142" s="115">
        <v>530</v>
      </c>
      <c r="G142" s="122"/>
      <c r="H142" s="118"/>
      <c r="I142" s="125"/>
      <c r="J142" s="125"/>
      <c r="K142" s="113"/>
      <c r="L142" s="113"/>
      <c r="M142" s="113"/>
      <c r="N142" s="113"/>
    </row>
    <row r="143" spans="1:14" s="162" customFormat="1" ht="17.25" customHeight="1">
      <c r="A143" s="157" t="s">
        <v>333</v>
      </c>
      <c r="B143" s="158"/>
      <c r="C143" s="158">
        <v>226</v>
      </c>
      <c r="D143" s="158"/>
      <c r="E143" s="158">
        <v>244</v>
      </c>
      <c r="F143" s="158">
        <v>226</v>
      </c>
      <c r="G143" s="159"/>
      <c r="H143" s="160">
        <f>I143+J143+K143+L143+M143+N143</f>
        <v>305456.9</v>
      </c>
      <c r="I143" s="161">
        <f>SUM(I145:I148)</f>
        <v>305456.9</v>
      </c>
      <c r="J143" s="161">
        <f>J145+J146+J147</f>
        <v>0</v>
      </c>
      <c r="K143" s="161">
        <f>K145+K146+K147</f>
        <v>0</v>
      </c>
      <c r="L143" s="161">
        <f>L145+L146+L147</f>
        <v>0</v>
      </c>
      <c r="M143" s="161">
        <f>M145+M146+M147</f>
        <v>0</v>
      </c>
      <c r="N143" s="161">
        <f>N145+N146+N147</f>
        <v>0</v>
      </c>
    </row>
    <row r="144" spans="1:14" s="8" customFormat="1" ht="17.25" customHeight="1">
      <c r="A144" s="143" t="s">
        <v>4</v>
      </c>
      <c r="B144" s="115"/>
      <c r="C144" s="115"/>
      <c r="D144" s="115"/>
      <c r="E144" s="115"/>
      <c r="F144" s="115"/>
      <c r="G144" s="122"/>
      <c r="H144" s="118"/>
      <c r="I144" s="125"/>
      <c r="J144" s="125"/>
      <c r="K144" s="113"/>
      <c r="L144" s="113"/>
      <c r="M144" s="113"/>
      <c r="N144" s="113"/>
    </row>
    <row r="145" spans="1:14" s="8" customFormat="1" ht="17.25" customHeight="1">
      <c r="A145" s="143" t="s">
        <v>334</v>
      </c>
      <c r="B145" s="115"/>
      <c r="C145" s="115"/>
      <c r="D145" s="115"/>
      <c r="E145" s="115"/>
      <c r="F145" s="115"/>
      <c r="G145" s="122"/>
      <c r="H145" s="118">
        <f aca="true" t="shared" si="13" ref="H145:H150">I145+J145+K145+L145+M145+N145</f>
        <v>0</v>
      </c>
      <c r="I145" s="125"/>
      <c r="J145" s="125"/>
      <c r="K145" s="113"/>
      <c r="L145" s="113"/>
      <c r="M145" s="113"/>
      <c r="N145" s="113"/>
    </row>
    <row r="146" spans="1:14" s="8" customFormat="1" ht="28.5" customHeight="1">
      <c r="A146" s="143" t="s">
        <v>335</v>
      </c>
      <c r="B146" s="115"/>
      <c r="C146" s="115"/>
      <c r="D146" s="115"/>
      <c r="E146" s="115"/>
      <c r="F146" s="115"/>
      <c r="G146" s="122"/>
      <c r="H146" s="118">
        <f t="shared" si="13"/>
        <v>0</v>
      </c>
      <c r="I146" s="125"/>
      <c r="J146" s="125"/>
      <c r="K146" s="113"/>
      <c r="L146" s="113"/>
      <c r="M146" s="113"/>
      <c r="N146" s="113"/>
    </row>
    <row r="147" spans="1:14" s="8" customFormat="1" ht="17.25" customHeight="1">
      <c r="A147" s="143" t="s">
        <v>336</v>
      </c>
      <c r="B147" s="115"/>
      <c r="C147" s="115">
        <v>226</v>
      </c>
      <c r="D147" s="116" t="s">
        <v>525</v>
      </c>
      <c r="E147" s="115">
        <v>244</v>
      </c>
      <c r="F147" s="115">
        <v>226</v>
      </c>
      <c r="G147" s="102" t="s">
        <v>534</v>
      </c>
      <c r="H147" s="118">
        <f t="shared" si="13"/>
        <v>101269</v>
      </c>
      <c r="I147" s="125">
        <f>'[1]ФЭО МЗ'!$E$213</f>
        <v>101269</v>
      </c>
      <c r="J147" s="125"/>
      <c r="K147" s="113"/>
      <c r="L147" s="113"/>
      <c r="M147" s="113"/>
      <c r="N147" s="113"/>
    </row>
    <row r="148" spans="1:14" s="8" customFormat="1" ht="17.25" customHeight="1">
      <c r="A148" s="143" t="s">
        <v>336</v>
      </c>
      <c r="B148" s="115"/>
      <c r="C148" s="115">
        <v>226</v>
      </c>
      <c r="D148" s="116" t="s">
        <v>525</v>
      </c>
      <c r="E148" s="115">
        <v>244</v>
      </c>
      <c r="F148" s="115">
        <v>226</v>
      </c>
      <c r="G148" s="102" t="s">
        <v>535</v>
      </c>
      <c r="H148" s="118">
        <f t="shared" si="13"/>
        <v>204187.9</v>
      </c>
      <c r="I148" s="125">
        <f>'[1]ФЭО МЗ'!$F$213</f>
        <v>204187.9</v>
      </c>
      <c r="J148" s="125"/>
      <c r="K148" s="113"/>
      <c r="L148" s="113"/>
      <c r="M148" s="113"/>
      <c r="N148" s="113"/>
    </row>
    <row r="149" spans="1:14" s="8" customFormat="1" ht="17.25" customHeight="1">
      <c r="A149" s="143" t="s">
        <v>336</v>
      </c>
      <c r="B149" s="115"/>
      <c r="C149" s="115">
        <v>226</v>
      </c>
      <c r="D149" s="116" t="s">
        <v>524</v>
      </c>
      <c r="E149" s="115">
        <v>244</v>
      </c>
      <c r="F149" s="115">
        <v>226</v>
      </c>
      <c r="G149" s="102" t="s">
        <v>536</v>
      </c>
      <c r="H149" s="118">
        <f t="shared" si="13"/>
        <v>1324014.58</v>
      </c>
      <c r="I149" s="125">
        <v>0</v>
      </c>
      <c r="J149" s="125"/>
      <c r="K149" s="113"/>
      <c r="L149" s="113"/>
      <c r="M149" s="113">
        <f>'[1]ФЭО д-ды'!$D$209</f>
        <v>1324014.58</v>
      </c>
      <c r="N149" s="113"/>
    </row>
    <row r="150" spans="1:14" s="8" customFormat="1" ht="17.25" customHeight="1">
      <c r="A150" s="143" t="s">
        <v>400</v>
      </c>
      <c r="B150" s="115"/>
      <c r="C150" s="115">
        <v>296</v>
      </c>
      <c r="D150" s="115"/>
      <c r="E150" s="115">
        <v>244</v>
      </c>
      <c r="F150" s="115">
        <v>296</v>
      </c>
      <c r="G150" s="122"/>
      <c r="H150" s="118">
        <f t="shared" si="13"/>
        <v>0</v>
      </c>
      <c r="I150" s="125"/>
      <c r="J150" s="125"/>
      <c r="K150" s="113"/>
      <c r="L150" s="113"/>
      <c r="M150" s="113"/>
      <c r="N150" s="113"/>
    </row>
    <row r="151" spans="1:14" s="8" customFormat="1" ht="17.25" customHeight="1">
      <c r="A151" s="137" t="s">
        <v>53</v>
      </c>
      <c r="B151" s="115">
        <v>300</v>
      </c>
      <c r="C151" s="115" t="s">
        <v>10</v>
      </c>
      <c r="D151" s="115"/>
      <c r="E151" s="115"/>
      <c r="F151" s="115" t="s">
        <v>10</v>
      </c>
      <c r="G151" s="122"/>
      <c r="H151" s="118">
        <f>H153+H154</f>
        <v>0</v>
      </c>
      <c r="I151" s="125">
        <f aca="true" t="shared" si="14" ref="I151:N151">I153+I154</f>
        <v>0</v>
      </c>
      <c r="J151" s="125">
        <f t="shared" si="14"/>
        <v>0</v>
      </c>
      <c r="K151" s="125">
        <f t="shared" si="14"/>
        <v>0</v>
      </c>
      <c r="L151" s="125">
        <f t="shared" si="14"/>
        <v>0</v>
      </c>
      <c r="M151" s="125">
        <f t="shared" si="14"/>
        <v>0</v>
      </c>
      <c r="N151" s="125">
        <f t="shared" si="14"/>
        <v>0</v>
      </c>
    </row>
    <row r="152" spans="1:14" s="8" customFormat="1" ht="14.25" customHeight="1">
      <c r="A152" s="137" t="s">
        <v>3</v>
      </c>
      <c r="B152" s="115"/>
      <c r="C152" s="149"/>
      <c r="D152" s="115"/>
      <c r="E152" s="115"/>
      <c r="F152" s="149"/>
      <c r="G152" s="150"/>
      <c r="H152" s="118"/>
      <c r="I152" s="125"/>
      <c r="J152" s="125"/>
      <c r="K152" s="113"/>
      <c r="L152" s="113"/>
      <c r="M152" s="113"/>
      <c r="N152" s="113"/>
    </row>
    <row r="153" spans="1:14" s="8" customFormat="1" ht="16.5" customHeight="1">
      <c r="A153" s="137" t="s">
        <v>54</v>
      </c>
      <c r="B153" s="145">
        <v>310</v>
      </c>
      <c r="C153" s="151"/>
      <c r="D153" s="145"/>
      <c r="E153" s="145"/>
      <c r="F153" s="151"/>
      <c r="G153" s="152"/>
      <c r="H153" s="118">
        <f>I153+J153+K153+L153+M153+N153</f>
        <v>0</v>
      </c>
      <c r="I153" s="125"/>
      <c r="J153" s="125"/>
      <c r="K153" s="113"/>
      <c r="L153" s="113"/>
      <c r="M153" s="113"/>
      <c r="N153" s="113"/>
    </row>
    <row r="154" spans="1:14" s="153" customFormat="1" ht="15" customHeight="1">
      <c r="A154" s="137" t="s">
        <v>55</v>
      </c>
      <c r="B154" s="115">
        <v>320</v>
      </c>
      <c r="C154" s="115"/>
      <c r="D154" s="115"/>
      <c r="E154" s="115"/>
      <c r="F154" s="115"/>
      <c r="G154" s="122"/>
      <c r="H154" s="118">
        <f>I154+J154+K154+L154+M154+N154</f>
        <v>0</v>
      </c>
      <c r="I154" s="125"/>
      <c r="J154" s="125"/>
      <c r="K154" s="113"/>
      <c r="L154" s="113"/>
      <c r="M154" s="113"/>
      <c r="N154" s="113"/>
    </row>
    <row r="155" spans="1:14" s="153" customFormat="1" ht="17.25" customHeight="1">
      <c r="A155" s="137" t="s">
        <v>56</v>
      </c>
      <c r="B155" s="115">
        <v>400</v>
      </c>
      <c r="C155" s="115"/>
      <c r="D155" s="115"/>
      <c r="E155" s="115"/>
      <c r="F155" s="115"/>
      <c r="G155" s="122"/>
      <c r="H155" s="118">
        <f>H157+H158</f>
        <v>0</v>
      </c>
      <c r="I155" s="125">
        <f aca="true" t="shared" si="15" ref="I155:N155">I157+I158</f>
        <v>0</v>
      </c>
      <c r="J155" s="125">
        <f t="shared" si="15"/>
        <v>0</v>
      </c>
      <c r="K155" s="125">
        <f t="shared" si="15"/>
        <v>0</v>
      </c>
      <c r="L155" s="125">
        <f t="shared" si="15"/>
        <v>0</v>
      </c>
      <c r="M155" s="125">
        <f t="shared" si="15"/>
        <v>0</v>
      </c>
      <c r="N155" s="125">
        <f t="shared" si="15"/>
        <v>0</v>
      </c>
    </row>
    <row r="156" spans="1:14" s="153" customFormat="1" ht="14.25" customHeight="1">
      <c r="A156" s="137" t="s">
        <v>3</v>
      </c>
      <c r="B156" s="115"/>
      <c r="C156" s="149"/>
      <c r="D156" s="115"/>
      <c r="E156" s="115"/>
      <c r="F156" s="149"/>
      <c r="G156" s="150"/>
      <c r="H156" s="118"/>
      <c r="I156" s="125"/>
      <c r="J156" s="125"/>
      <c r="K156" s="113"/>
      <c r="L156" s="113"/>
      <c r="M156" s="113"/>
      <c r="N156" s="113"/>
    </row>
    <row r="157" spans="1:14" s="153" customFormat="1" ht="15.75" customHeight="1">
      <c r="A157" s="137" t="s">
        <v>57</v>
      </c>
      <c r="B157" s="145">
        <v>410</v>
      </c>
      <c r="C157" s="151"/>
      <c r="D157" s="145"/>
      <c r="E157" s="145"/>
      <c r="F157" s="151"/>
      <c r="G157" s="152"/>
      <c r="H157" s="118">
        <f aca="true" t="shared" si="16" ref="H157:H166">I157+J157+K157+L157+M157+N157</f>
        <v>0</v>
      </c>
      <c r="I157" s="125"/>
      <c r="J157" s="125"/>
      <c r="K157" s="113"/>
      <c r="L157" s="113"/>
      <c r="M157" s="113"/>
      <c r="N157" s="113"/>
    </row>
    <row r="158" spans="1:14" s="153" customFormat="1" ht="13.5" customHeight="1">
      <c r="A158" s="137" t="s">
        <v>58</v>
      </c>
      <c r="B158" s="115">
        <v>420</v>
      </c>
      <c r="C158" s="115"/>
      <c r="D158" s="115"/>
      <c r="E158" s="115"/>
      <c r="F158" s="115"/>
      <c r="G158" s="122"/>
      <c r="H158" s="118">
        <f t="shared" si="16"/>
        <v>0</v>
      </c>
      <c r="I158" s="125"/>
      <c r="J158" s="125"/>
      <c r="K158" s="113"/>
      <c r="L158" s="113"/>
      <c r="M158" s="113"/>
      <c r="N158" s="113"/>
    </row>
    <row r="159" spans="1:14" s="153" customFormat="1" ht="28.5" customHeight="1">
      <c r="A159" s="137" t="s">
        <v>337</v>
      </c>
      <c r="B159" s="115">
        <v>500</v>
      </c>
      <c r="C159" s="115" t="s">
        <v>10</v>
      </c>
      <c r="D159" s="115"/>
      <c r="E159" s="115"/>
      <c r="F159" s="115" t="s">
        <v>10</v>
      </c>
      <c r="G159" s="122"/>
      <c r="H159" s="118">
        <f t="shared" si="16"/>
        <v>0</v>
      </c>
      <c r="I159" s="125">
        <f>I160+I161</f>
        <v>0</v>
      </c>
      <c r="J159" s="125">
        <f>J160+J161</f>
        <v>0</v>
      </c>
      <c r="K159" s="125">
        <f>K160+K161</f>
        <v>0</v>
      </c>
      <c r="L159" s="125">
        <f>L160+L161</f>
        <v>0</v>
      </c>
      <c r="M159" s="125">
        <f>M160+M161+M162+M163+M164+M165</f>
        <v>0</v>
      </c>
      <c r="N159" s="125">
        <f>N160+N161</f>
        <v>0</v>
      </c>
    </row>
    <row r="160" spans="1:14" s="153" customFormat="1" ht="18" customHeight="1">
      <c r="A160" s="137" t="s">
        <v>59</v>
      </c>
      <c r="B160" s="115"/>
      <c r="C160" s="115">
        <v>131</v>
      </c>
      <c r="D160" s="116" t="s">
        <v>525</v>
      </c>
      <c r="E160" s="115"/>
      <c r="F160" s="115">
        <v>131</v>
      </c>
      <c r="G160" s="102" t="s">
        <v>535</v>
      </c>
      <c r="H160" s="118">
        <f t="shared" si="16"/>
        <v>0</v>
      </c>
      <c r="I160" s="154">
        <v>0</v>
      </c>
      <c r="J160" s="125"/>
      <c r="K160" s="113"/>
      <c r="L160" s="113"/>
      <c r="M160" s="113"/>
      <c r="N160" s="113"/>
    </row>
    <row r="161" spans="1:14" s="153" customFormat="1" ht="18" customHeight="1">
      <c r="A161" s="137" t="s">
        <v>59</v>
      </c>
      <c r="B161" s="115"/>
      <c r="C161" s="115">
        <v>152</v>
      </c>
      <c r="D161" s="115">
        <v>901480000</v>
      </c>
      <c r="E161" s="115"/>
      <c r="F161" s="115">
        <v>152</v>
      </c>
      <c r="G161" s="102" t="s">
        <v>534</v>
      </c>
      <c r="H161" s="118">
        <f t="shared" si="16"/>
        <v>0</v>
      </c>
      <c r="I161" s="154">
        <v>0</v>
      </c>
      <c r="J161" s="125"/>
      <c r="K161" s="113"/>
      <c r="L161" s="113"/>
      <c r="M161" s="113"/>
      <c r="N161" s="113"/>
    </row>
    <row r="162" spans="1:14" s="153" customFormat="1" ht="18" customHeight="1">
      <c r="A162" s="137" t="s">
        <v>59</v>
      </c>
      <c r="B162" s="115"/>
      <c r="C162" s="115">
        <v>121</v>
      </c>
      <c r="D162" s="116" t="s">
        <v>524</v>
      </c>
      <c r="E162" s="115"/>
      <c r="F162" s="115">
        <v>121</v>
      </c>
      <c r="G162" s="117" t="s">
        <v>536</v>
      </c>
      <c r="H162" s="118">
        <f t="shared" si="16"/>
        <v>0</v>
      </c>
      <c r="I162" s="154">
        <v>0</v>
      </c>
      <c r="J162" s="125"/>
      <c r="K162" s="113"/>
      <c r="L162" s="113"/>
      <c r="M162" s="113"/>
      <c r="N162" s="113"/>
    </row>
    <row r="163" spans="1:14" s="153" customFormat="1" ht="18" customHeight="1">
      <c r="A163" s="137" t="s">
        <v>59</v>
      </c>
      <c r="B163" s="115"/>
      <c r="C163" s="115">
        <v>131</v>
      </c>
      <c r="D163" s="116" t="s">
        <v>524</v>
      </c>
      <c r="E163" s="115"/>
      <c r="F163" s="115">
        <v>131</v>
      </c>
      <c r="G163" s="117" t="s">
        <v>536</v>
      </c>
      <c r="H163" s="118">
        <f t="shared" si="16"/>
        <v>0</v>
      </c>
      <c r="I163" s="154">
        <v>0</v>
      </c>
      <c r="J163" s="125"/>
      <c r="K163" s="113"/>
      <c r="L163" s="113"/>
      <c r="M163" s="113"/>
      <c r="N163" s="113"/>
    </row>
    <row r="164" spans="1:14" s="153" customFormat="1" ht="18" customHeight="1">
      <c r="A164" s="137" t="s">
        <v>59</v>
      </c>
      <c r="B164" s="115"/>
      <c r="C164" s="115">
        <v>135</v>
      </c>
      <c r="D164" s="116" t="s">
        <v>524</v>
      </c>
      <c r="E164" s="115"/>
      <c r="F164" s="115">
        <v>135</v>
      </c>
      <c r="G164" s="117" t="s">
        <v>536</v>
      </c>
      <c r="H164" s="118">
        <f t="shared" si="16"/>
        <v>0</v>
      </c>
      <c r="I164" s="154">
        <v>0</v>
      </c>
      <c r="J164" s="125"/>
      <c r="K164" s="113"/>
      <c r="L164" s="113"/>
      <c r="M164" s="113"/>
      <c r="N164" s="113"/>
    </row>
    <row r="165" spans="1:14" s="153" customFormat="1" ht="18" customHeight="1">
      <c r="A165" s="137" t="s">
        <v>59</v>
      </c>
      <c r="B165" s="115"/>
      <c r="C165" s="115">
        <v>189</v>
      </c>
      <c r="D165" s="116" t="s">
        <v>524</v>
      </c>
      <c r="E165" s="115"/>
      <c r="F165" s="115">
        <v>189</v>
      </c>
      <c r="G165" s="117" t="s">
        <v>536</v>
      </c>
      <c r="H165" s="118">
        <f t="shared" si="16"/>
        <v>0</v>
      </c>
      <c r="I165" s="154">
        <v>0</v>
      </c>
      <c r="J165" s="125"/>
      <c r="K165" s="113"/>
      <c r="L165" s="113"/>
      <c r="M165" s="113"/>
      <c r="N165" s="113"/>
    </row>
    <row r="166" spans="1:14" s="153" customFormat="1" ht="18" customHeight="1">
      <c r="A166" s="137" t="s">
        <v>60</v>
      </c>
      <c r="B166" s="115">
        <v>600</v>
      </c>
      <c r="C166" s="115" t="s">
        <v>10</v>
      </c>
      <c r="D166" s="115"/>
      <c r="E166" s="115"/>
      <c r="F166" s="115" t="s">
        <v>10</v>
      </c>
      <c r="G166" s="122"/>
      <c r="H166" s="155">
        <f t="shared" si="16"/>
        <v>0</v>
      </c>
      <c r="I166" s="156">
        <f>I11-I67</f>
        <v>0</v>
      </c>
      <c r="J166" s="156">
        <f>J11-J67</f>
        <v>0</v>
      </c>
      <c r="K166" s="156"/>
      <c r="L166" s="156"/>
      <c r="M166" s="156">
        <f>M11-M67</f>
        <v>0</v>
      </c>
      <c r="N166" s="120"/>
    </row>
    <row r="167" spans="1:14" ht="15">
      <c r="A167" s="3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2" t="s">
        <v>77</v>
      </c>
    </row>
    <row r="168" spans="1:14" ht="14.25" customHeight="1">
      <c r="A168" s="38"/>
      <c r="B168" s="21"/>
      <c r="C168" s="21"/>
      <c r="D168" s="21"/>
      <c r="E168" s="21"/>
      <c r="F168" s="21"/>
      <c r="G168" s="21"/>
      <c r="H168" s="249"/>
      <c r="I168" s="249"/>
      <c r="J168" s="249"/>
      <c r="K168" s="249"/>
      <c r="L168" s="21"/>
      <c r="M168" s="21"/>
      <c r="N168" s="21"/>
    </row>
    <row r="169" spans="1:14" ht="12.75" customHeight="1">
      <c r="A169" s="38"/>
      <c r="B169" s="21"/>
      <c r="C169" s="21"/>
      <c r="D169" s="21"/>
      <c r="E169" s="21"/>
      <c r="F169" s="21"/>
      <c r="G169" s="21"/>
      <c r="H169" s="245" t="s">
        <v>41</v>
      </c>
      <c r="I169" s="245"/>
      <c r="J169" s="245"/>
      <c r="K169" s="245"/>
      <c r="L169" s="21"/>
      <c r="M169" s="21"/>
      <c r="N169" s="21"/>
    </row>
    <row r="170" spans="1:14" ht="12.75" customHeight="1">
      <c r="A170" s="38"/>
      <c r="B170" s="21"/>
      <c r="C170" s="21"/>
      <c r="D170" s="21"/>
      <c r="E170" s="21"/>
      <c r="F170" s="21"/>
      <c r="G170" s="21"/>
      <c r="H170" s="244" t="s">
        <v>522</v>
      </c>
      <c r="I170" s="244"/>
      <c r="J170" s="244"/>
      <c r="K170" s="244"/>
      <c r="L170" s="21"/>
      <c r="M170" s="21"/>
      <c r="N170" s="21"/>
    </row>
    <row r="171" spans="1:14" ht="12.75" customHeight="1">
      <c r="A171" s="38"/>
      <c r="B171" s="21"/>
      <c r="C171" s="21"/>
      <c r="D171" s="21"/>
      <c r="E171" s="21"/>
      <c r="F171" s="21"/>
      <c r="G171" s="21"/>
      <c r="H171" s="22"/>
      <c r="I171" s="22"/>
      <c r="J171" s="22"/>
      <c r="K171" s="22"/>
      <c r="L171" s="21"/>
      <c r="M171" s="21"/>
      <c r="N171" s="21"/>
    </row>
    <row r="172" spans="1:15" s="8" customFormat="1" ht="18" customHeight="1">
      <c r="A172" s="241" t="s">
        <v>1</v>
      </c>
      <c r="B172" s="237" t="s">
        <v>45</v>
      </c>
      <c r="C172" s="225" t="s">
        <v>397</v>
      </c>
      <c r="D172" s="246" t="s">
        <v>163</v>
      </c>
      <c r="E172" s="234" t="s">
        <v>164</v>
      </c>
      <c r="F172" s="237" t="s">
        <v>165</v>
      </c>
      <c r="G172" s="228" t="s">
        <v>338</v>
      </c>
      <c r="H172" s="231" t="s">
        <v>38</v>
      </c>
      <c r="I172" s="232"/>
      <c r="J172" s="232"/>
      <c r="K172" s="232"/>
      <c r="L172" s="232"/>
      <c r="M172" s="232"/>
      <c r="N172" s="233"/>
      <c r="O172" s="64"/>
    </row>
    <row r="173" spans="1:15" s="8" customFormat="1" ht="16.5" customHeight="1">
      <c r="A173" s="242"/>
      <c r="B173" s="237"/>
      <c r="C173" s="226"/>
      <c r="D173" s="247"/>
      <c r="E173" s="235"/>
      <c r="F173" s="237"/>
      <c r="G173" s="229"/>
      <c r="H173" s="234" t="s">
        <v>33</v>
      </c>
      <c r="I173" s="237" t="s">
        <v>4</v>
      </c>
      <c r="J173" s="237"/>
      <c r="K173" s="237"/>
      <c r="L173" s="237"/>
      <c r="M173" s="237"/>
      <c r="N173" s="237"/>
      <c r="O173" s="64"/>
    </row>
    <row r="174" spans="1:15" s="8" customFormat="1" ht="68.25" customHeight="1">
      <c r="A174" s="242"/>
      <c r="B174" s="237"/>
      <c r="C174" s="226"/>
      <c r="D174" s="247"/>
      <c r="E174" s="235"/>
      <c r="F174" s="237"/>
      <c r="G174" s="229"/>
      <c r="H174" s="235"/>
      <c r="I174" s="238" t="s">
        <v>398</v>
      </c>
      <c r="J174" s="223" t="s">
        <v>166</v>
      </c>
      <c r="K174" s="236" t="s">
        <v>34</v>
      </c>
      <c r="L174" s="235" t="s">
        <v>35</v>
      </c>
      <c r="M174" s="236" t="s">
        <v>50</v>
      </c>
      <c r="N174" s="236"/>
      <c r="O174" s="64"/>
    </row>
    <row r="175" spans="1:15" s="8" customFormat="1" ht="30.75" customHeight="1">
      <c r="A175" s="243"/>
      <c r="B175" s="237"/>
      <c r="C175" s="227"/>
      <c r="D175" s="248"/>
      <c r="E175" s="236"/>
      <c r="F175" s="237"/>
      <c r="G175" s="230"/>
      <c r="H175" s="236"/>
      <c r="I175" s="239"/>
      <c r="J175" s="224"/>
      <c r="K175" s="237"/>
      <c r="L175" s="236"/>
      <c r="M175" s="42" t="s">
        <v>36</v>
      </c>
      <c r="N175" s="42" t="s">
        <v>37</v>
      </c>
      <c r="O175" s="64"/>
    </row>
    <row r="176" spans="1:15" s="9" customFormat="1" ht="12">
      <c r="A176" s="24">
        <v>2</v>
      </c>
      <c r="B176" s="24">
        <v>3</v>
      </c>
      <c r="C176" s="24"/>
      <c r="D176" s="24">
        <v>4</v>
      </c>
      <c r="E176" s="24">
        <v>5</v>
      </c>
      <c r="F176" s="24">
        <v>6</v>
      </c>
      <c r="G176" s="24">
        <v>7</v>
      </c>
      <c r="H176" s="17">
        <v>8</v>
      </c>
      <c r="I176" s="17">
        <v>9</v>
      </c>
      <c r="J176" s="17">
        <v>10</v>
      </c>
      <c r="K176" s="17">
        <v>11</v>
      </c>
      <c r="L176" s="17">
        <v>12</v>
      </c>
      <c r="M176" s="17">
        <v>13</v>
      </c>
      <c r="N176" s="17">
        <v>14</v>
      </c>
      <c r="O176" s="65"/>
    </row>
    <row r="177" spans="1:14" s="107" customFormat="1" ht="12.75">
      <c r="A177" s="103" t="s">
        <v>43</v>
      </c>
      <c r="B177" s="104">
        <v>100</v>
      </c>
      <c r="C177" s="104"/>
      <c r="D177" s="104"/>
      <c r="E177" s="104"/>
      <c r="F177" s="104" t="s">
        <v>10</v>
      </c>
      <c r="G177" s="105"/>
      <c r="H177" s="106">
        <f>H179+H183+H216</f>
        <v>38565022.099999994</v>
      </c>
      <c r="I177" s="106">
        <f>I183</f>
        <v>31789495.74</v>
      </c>
      <c r="J177" s="106">
        <f>J216</f>
        <v>0</v>
      </c>
      <c r="K177" s="106">
        <f>K217</f>
        <v>0</v>
      </c>
      <c r="L177" s="106">
        <f>L183</f>
        <v>0</v>
      </c>
      <c r="M177" s="106">
        <f>M179+M183+M215+M224</f>
        <v>6775526.36</v>
      </c>
      <c r="N177" s="106">
        <f>N183+N224</f>
        <v>0</v>
      </c>
    </row>
    <row r="178" spans="1:14" s="107" customFormat="1" ht="12.75">
      <c r="A178" s="108" t="s">
        <v>3</v>
      </c>
      <c r="B178" s="109"/>
      <c r="C178" s="109"/>
      <c r="D178" s="109"/>
      <c r="E178" s="109"/>
      <c r="F178" s="109"/>
      <c r="G178" s="110"/>
      <c r="H178" s="111"/>
      <c r="I178" s="111"/>
      <c r="J178" s="111"/>
      <c r="K178" s="112"/>
      <c r="L178" s="112"/>
      <c r="M178" s="113"/>
      <c r="N178" s="112"/>
    </row>
    <row r="179" spans="1:14" s="121" customFormat="1" ht="17.25" customHeight="1">
      <c r="A179" s="114" t="s">
        <v>32</v>
      </c>
      <c r="B179" s="115">
        <v>110</v>
      </c>
      <c r="C179" s="115">
        <v>120</v>
      </c>
      <c r="D179" s="116" t="s">
        <v>524</v>
      </c>
      <c r="E179" s="115"/>
      <c r="F179" s="115">
        <v>120</v>
      </c>
      <c r="G179" s="117" t="s">
        <v>363</v>
      </c>
      <c r="H179" s="118">
        <f>M179</f>
        <v>750526.36</v>
      </c>
      <c r="I179" s="115" t="s">
        <v>74</v>
      </c>
      <c r="J179" s="115" t="s">
        <v>74</v>
      </c>
      <c r="K179" s="119" t="s">
        <v>10</v>
      </c>
      <c r="L179" s="119" t="s">
        <v>10</v>
      </c>
      <c r="M179" s="120">
        <f>M181+M182</f>
        <v>750526.36</v>
      </c>
      <c r="N179" s="119" t="s">
        <v>10</v>
      </c>
    </row>
    <row r="180" spans="1:14" s="121" customFormat="1" ht="12.75">
      <c r="A180" s="114" t="s">
        <v>364</v>
      </c>
      <c r="B180" s="115"/>
      <c r="C180" s="115"/>
      <c r="D180" s="116"/>
      <c r="E180" s="115"/>
      <c r="F180" s="115"/>
      <c r="G180" s="122"/>
      <c r="H180" s="118"/>
      <c r="I180" s="122"/>
      <c r="J180" s="115"/>
      <c r="K180" s="119"/>
      <c r="L180" s="123"/>
      <c r="M180" s="118"/>
      <c r="N180" s="123"/>
    </row>
    <row r="181" spans="1:14" s="121" customFormat="1" ht="14.25" customHeight="1">
      <c r="A181" s="114" t="s">
        <v>365</v>
      </c>
      <c r="B181" s="115"/>
      <c r="C181" s="115">
        <v>121</v>
      </c>
      <c r="D181" s="116" t="s">
        <v>524</v>
      </c>
      <c r="E181" s="115"/>
      <c r="F181" s="115">
        <v>121</v>
      </c>
      <c r="G181" s="117" t="s">
        <v>363</v>
      </c>
      <c r="H181" s="118">
        <f>SUM(I181:M181)</f>
        <v>700526.36</v>
      </c>
      <c r="I181" s="122"/>
      <c r="J181" s="115"/>
      <c r="K181" s="119"/>
      <c r="L181" s="123"/>
      <c r="M181" s="118">
        <v>700526.36</v>
      </c>
      <c r="N181" s="123"/>
    </row>
    <row r="182" spans="1:14" s="121" customFormat="1" ht="21" customHeight="1">
      <c r="A182" s="114" t="s">
        <v>366</v>
      </c>
      <c r="B182" s="115"/>
      <c r="C182" s="115">
        <v>124</v>
      </c>
      <c r="D182" s="116" t="s">
        <v>524</v>
      </c>
      <c r="E182" s="115"/>
      <c r="F182" s="115">
        <v>124</v>
      </c>
      <c r="G182" s="117" t="s">
        <v>363</v>
      </c>
      <c r="H182" s="118">
        <f>SUM(I182:M182)</f>
        <v>50000</v>
      </c>
      <c r="I182" s="122"/>
      <c r="J182" s="115"/>
      <c r="K182" s="119"/>
      <c r="L182" s="123"/>
      <c r="M182" s="118">
        <v>50000</v>
      </c>
      <c r="N182" s="123"/>
    </row>
    <row r="183" spans="1:14" s="121" customFormat="1" ht="23.25" customHeight="1">
      <c r="A183" s="114" t="s">
        <v>367</v>
      </c>
      <c r="B183" s="115">
        <v>120</v>
      </c>
      <c r="C183" s="115">
        <v>130</v>
      </c>
      <c r="D183" s="116" t="s">
        <v>524</v>
      </c>
      <c r="E183" s="115"/>
      <c r="F183" s="115">
        <v>130</v>
      </c>
      <c r="G183" s="122"/>
      <c r="H183" s="118">
        <f>I183+L183+M183+N183</f>
        <v>37814495.739999995</v>
      </c>
      <c r="I183" s="118">
        <f>SUM(I184:I206)</f>
        <v>31789495.74</v>
      </c>
      <c r="J183" s="115" t="s">
        <v>74</v>
      </c>
      <c r="K183" s="115" t="s">
        <v>74</v>
      </c>
      <c r="L183" s="118">
        <f>L184+L186+L188+L190+L192+L194+L195+L196+L197+L198+L199+L200+L201+L202+L203+L204+L205+L206</f>
        <v>0</v>
      </c>
      <c r="M183" s="118">
        <f>M184+M186+M188+M190+M192+M194+M195+M196+M197+M198+M199+M200+M201+M202+M203+M204+M205+M206+M187+M207</f>
        <v>6025000</v>
      </c>
      <c r="N183" s="118">
        <f>N184+N186+N188+N190+N192+N194+N195+N196+N197+N198+N199+N200+N201</f>
        <v>0</v>
      </c>
    </row>
    <row r="184" spans="1:14" s="107" customFormat="1" ht="27.75" customHeight="1">
      <c r="A184" s="124" t="s">
        <v>342</v>
      </c>
      <c r="B184" s="115"/>
      <c r="C184" s="115">
        <v>131</v>
      </c>
      <c r="D184" s="115">
        <v>800000000</v>
      </c>
      <c r="E184" s="115"/>
      <c r="F184" s="115">
        <v>131</v>
      </c>
      <c r="G184" s="181" t="s">
        <v>527</v>
      </c>
      <c r="H184" s="125">
        <f>I184+J184+K184+L184+M184</f>
        <v>0</v>
      </c>
      <c r="I184" s="125">
        <v>0</v>
      </c>
      <c r="J184" s="125">
        <v>0</v>
      </c>
      <c r="K184" s="112"/>
      <c r="L184" s="111"/>
      <c r="M184" s="125">
        <v>0</v>
      </c>
      <c r="N184" s="125"/>
    </row>
    <row r="185" spans="1:14" s="107" customFormat="1" ht="12" customHeight="1">
      <c r="A185" s="124" t="s">
        <v>356</v>
      </c>
      <c r="B185" s="115"/>
      <c r="C185" s="115">
        <v>131</v>
      </c>
      <c r="D185" s="115">
        <v>800000000</v>
      </c>
      <c r="E185" s="115"/>
      <c r="F185" s="115">
        <v>131</v>
      </c>
      <c r="G185" s="181" t="s">
        <v>528</v>
      </c>
      <c r="H185" s="125">
        <f>I185+J185+K185+L185+M185</f>
        <v>0</v>
      </c>
      <c r="I185" s="125">
        <v>0</v>
      </c>
      <c r="J185" s="125">
        <v>0</v>
      </c>
      <c r="K185" s="112"/>
      <c r="L185" s="111"/>
      <c r="M185" s="125">
        <v>0</v>
      </c>
      <c r="N185" s="125"/>
    </row>
    <row r="186" spans="1:14" s="107" customFormat="1" ht="12" customHeight="1">
      <c r="A186" s="114" t="s">
        <v>343</v>
      </c>
      <c r="B186" s="115"/>
      <c r="C186" s="115">
        <v>131</v>
      </c>
      <c r="D186" s="115">
        <v>800000000</v>
      </c>
      <c r="E186" s="115"/>
      <c r="F186" s="115">
        <v>131</v>
      </c>
      <c r="G186" s="181" t="s">
        <v>527</v>
      </c>
      <c r="H186" s="125">
        <f aca="true" t="shared" si="17" ref="H186:H204">I186+J186+K186+L186+M186</f>
        <v>0</v>
      </c>
      <c r="I186" s="125">
        <v>0</v>
      </c>
      <c r="J186" s="125">
        <v>0</v>
      </c>
      <c r="K186" s="112"/>
      <c r="L186" s="111"/>
      <c r="M186" s="125">
        <v>0</v>
      </c>
      <c r="N186" s="125"/>
    </row>
    <row r="187" spans="1:14" s="121" customFormat="1" ht="12" customHeight="1">
      <c r="A187" s="114" t="s">
        <v>343</v>
      </c>
      <c r="B187" s="115"/>
      <c r="C187" s="115">
        <v>131</v>
      </c>
      <c r="D187" s="116" t="s">
        <v>524</v>
      </c>
      <c r="E187" s="115"/>
      <c r="F187" s="115">
        <v>131</v>
      </c>
      <c r="G187" s="117" t="s">
        <v>363</v>
      </c>
      <c r="H187" s="118">
        <f t="shared" si="17"/>
        <v>0</v>
      </c>
      <c r="I187" s="118">
        <v>0</v>
      </c>
      <c r="J187" s="118">
        <v>0</v>
      </c>
      <c r="K187" s="119"/>
      <c r="L187" s="123"/>
      <c r="M187" s="118">
        <v>0</v>
      </c>
      <c r="N187" s="118"/>
    </row>
    <row r="188" spans="1:14" s="107" customFormat="1" ht="26.25" customHeight="1">
      <c r="A188" s="108" t="s">
        <v>344</v>
      </c>
      <c r="B188" s="109"/>
      <c r="C188" s="109">
        <v>131</v>
      </c>
      <c r="D188" s="115">
        <v>800000000</v>
      </c>
      <c r="E188" s="109"/>
      <c r="F188" s="109">
        <v>131</v>
      </c>
      <c r="G188" s="102" t="s">
        <v>529</v>
      </c>
      <c r="H188" s="125">
        <f t="shared" si="17"/>
        <v>8963522.7</v>
      </c>
      <c r="I188" s="125">
        <f>292941+8670581.7</f>
        <v>8963522.7</v>
      </c>
      <c r="J188" s="125"/>
      <c r="K188" s="112"/>
      <c r="L188" s="111"/>
      <c r="M188" s="125"/>
      <c r="N188" s="125"/>
    </row>
    <row r="189" spans="1:14" s="107" customFormat="1" ht="26.25" customHeight="1">
      <c r="A189" s="108" t="s">
        <v>344</v>
      </c>
      <c r="B189" s="109"/>
      <c r="C189" s="109">
        <v>131</v>
      </c>
      <c r="D189" s="115">
        <v>800000000</v>
      </c>
      <c r="E189" s="109"/>
      <c r="F189" s="109">
        <v>131</v>
      </c>
      <c r="G189" s="102" t="s">
        <v>530</v>
      </c>
      <c r="H189" s="125">
        <f t="shared" si="17"/>
        <v>1712009.64</v>
      </c>
      <c r="I189" s="125">
        <f>1712009.64</f>
        <v>1712009.64</v>
      </c>
      <c r="J189" s="125"/>
      <c r="K189" s="112"/>
      <c r="L189" s="111"/>
      <c r="M189" s="125"/>
      <c r="N189" s="125"/>
    </row>
    <row r="190" spans="1:14" s="107" customFormat="1" ht="26.25" customHeight="1">
      <c r="A190" s="108" t="s">
        <v>345</v>
      </c>
      <c r="B190" s="109"/>
      <c r="C190" s="109">
        <v>131</v>
      </c>
      <c r="D190" s="115">
        <v>800000000</v>
      </c>
      <c r="E190" s="109"/>
      <c r="F190" s="109">
        <v>131</v>
      </c>
      <c r="G190" s="102" t="s">
        <v>529</v>
      </c>
      <c r="H190" s="125">
        <f t="shared" si="17"/>
        <v>11162689.2</v>
      </c>
      <c r="I190" s="125">
        <f>360180+10802509.2</f>
        <v>11162689.2</v>
      </c>
      <c r="J190" s="125"/>
      <c r="K190" s="112"/>
      <c r="L190" s="111"/>
      <c r="M190" s="125"/>
      <c r="N190" s="125"/>
    </row>
    <row r="191" spans="1:14" s="107" customFormat="1" ht="27.75" customHeight="1">
      <c r="A191" s="108" t="s">
        <v>345</v>
      </c>
      <c r="B191" s="109"/>
      <c r="C191" s="109">
        <v>131</v>
      </c>
      <c r="D191" s="115">
        <v>800000000</v>
      </c>
      <c r="E191" s="109"/>
      <c r="F191" s="109">
        <v>131</v>
      </c>
      <c r="G191" s="102" t="s">
        <v>530</v>
      </c>
      <c r="H191" s="125">
        <f t="shared" si="17"/>
        <v>1644933.36</v>
      </c>
      <c r="I191" s="125">
        <f>1644933.36</f>
        <v>1644933.36</v>
      </c>
      <c r="J191" s="125"/>
      <c r="K191" s="112"/>
      <c r="L191" s="111"/>
      <c r="M191" s="125"/>
      <c r="N191" s="125"/>
    </row>
    <row r="192" spans="1:14" s="107" customFormat="1" ht="26.25" customHeight="1">
      <c r="A192" s="108" t="s">
        <v>346</v>
      </c>
      <c r="B192" s="109"/>
      <c r="C192" s="109">
        <v>131</v>
      </c>
      <c r="D192" s="115">
        <v>800000000</v>
      </c>
      <c r="E192" s="109"/>
      <c r="F192" s="109">
        <v>131</v>
      </c>
      <c r="G192" s="102" t="s">
        <v>529</v>
      </c>
      <c r="H192" s="125">
        <f t="shared" si="17"/>
        <v>3986028.2</v>
      </c>
      <c r="I192" s="125">
        <f>122248+3863780.2</f>
        <v>3986028.2</v>
      </c>
      <c r="J192" s="125"/>
      <c r="K192" s="112"/>
      <c r="L192" s="111"/>
      <c r="M192" s="125"/>
      <c r="N192" s="125"/>
    </row>
    <row r="193" spans="1:14" s="107" customFormat="1" ht="26.25" customHeight="1">
      <c r="A193" s="108" t="s">
        <v>346</v>
      </c>
      <c r="B193" s="109"/>
      <c r="C193" s="109">
        <v>131</v>
      </c>
      <c r="D193" s="115">
        <v>800000000</v>
      </c>
      <c r="E193" s="109"/>
      <c r="F193" s="109">
        <v>131</v>
      </c>
      <c r="G193" s="102" t="s">
        <v>530</v>
      </c>
      <c r="H193" s="125">
        <f t="shared" si="17"/>
        <v>555423.64</v>
      </c>
      <c r="I193" s="125">
        <f>555423.64</f>
        <v>555423.64</v>
      </c>
      <c r="J193" s="125"/>
      <c r="K193" s="112"/>
      <c r="L193" s="111"/>
      <c r="M193" s="125"/>
      <c r="N193" s="125"/>
    </row>
    <row r="194" spans="1:14" s="107" customFormat="1" ht="12" customHeight="1">
      <c r="A194" s="108" t="s">
        <v>347</v>
      </c>
      <c r="B194" s="109"/>
      <c r="C194" s="109">
        <v>131</v>
      </c>
      <c r="D194" s="115">
        <v>800000000</v>
      </c>
      <c r="E194" s="109"/>
      <c r="F194" s="109">
        <v>131</v>
      </c>
      <c r="G194" s="110"/>
      <c r="H194" s="125">
        <f t="shared" si="17"/>
        <v>0</v>
      </c>
      <c r="I194" s="125">
        <v>0</v>
      </c>
      <c r="J194" s="125"/>
      <c r="K194" s="112"/>
      <c r="L194" s="111"/>
      <c r="M194" s="125"/>
      <c r="N194" s="125"/>
    </row>
    <row r="195" spans="1:14" s="107" customFormat="1" ht="27.75" customHeight="1">
      <c r="A195" s="126" t="s">
        <v>518</v>
      </c>
      <c r="B195" s="109"/>
      <c r="C195" s="109">
        <v>131</v>
      </c>
      <c r="D195" s="115">
        <v>800000000</v>
      </c>
      <c r="E195" s="109"/>
      <c r="F195" s="109">
        <v>131</v>
      </c>
      <c r="G195" s="110"/>
      <c r="H195" s="125">
        <f t="shared" si="17"/>
        <v>0</v>
      </c>
      <c r="I195" s="125">
        <v>0</v>
      </c>
      <c r="J195" s="125"/>
      <c r="K195" s="112"/>
      <c r="L195" s="111"/>
      <c r="M195" s="125"/>
      <c r="N195" s="125"/>
    </row>
    <row r="196" spans="1:14" s="107" customFormat="1" ht="44.25" customHeight="1">
      <c r="A196" s="108" t="s">
        <v>348</v>
      </c>
      <c r="B196" s="109"/>
      <c r="C196" s="109">
        <v>131</v>
      </c>
      <c r="D196" s="115">
        <v>800000000</v>
      </c>
      <c r="E196" s="109"/>
      <c r="F196" s="109">
        <v>131</v>
      </c>
      <c r="G196" s="110"/>
      <c r="H196" s="125">
        <f t="shared" si="17"/>
        <v>0</v>
      </c>
      <c r="I196" s="125">
        <v>0</v>
      </c>
      <c r="J196" s="125"/>
      <c r="K196" s="112"/>
      <c r="L196" s="111"/>
      <c r="M196" s="125"/>
      <c r="N196" s="125"/>
    </row>
    <row r="197" spans="1:14" s="107" customFormat="1" ht="22.5" customHeight="1">
      <c r="A197" s="114" t="s">
        <v>349</v>
      </c>
      <c r="B197" s="115"/>
      <c r="C197" s="115">
        <v>131</v>
      </c>
      <c r="D197" s="115">
        <v>800000000</v>
      </c>
      <c r="E197" s="115"/>
      <c r="F197" s="115">
        <v>131</v>
      </c>
      <c r="G197" s="122"/>
      <c r="H197" s="118">
        <f t="shared" si="17"/>
        <v>0</v>
      </c>
      <c r="I197" s="125">
        <v>0</v>
      </c>
      <c r="J197" s="125"/>
      <c r="K197" s="112"/>
      <c r="L197" s="111"/>
      <c r="M197" s="125"/>
      <c r="N197" s="125"/>
    </row>
    <row r="198" spans="1:14" s="107" customFormat="1" ht="31.5" customHeight="1">
      <c r="A198" s="127" t="s">
        <v>350</v>
      </c>
      <c r="B198" s="115"/>
      <c r="C198" s="115">
        <v>131</v>
      </c>
      <c r="D198" s="115">
        <v>800000000</v>
      </c>
      <c r="E198" s="115"/>
      <c r="F198" s="115">
        <v>131</v>
      </c>
      <c r="G198" s="122"/>
      <c r="H198" s="118">
        <f t="shared" si="17"/>
        <v>0</v>
      </c>
      <c r="I198" s="125">
        <v>0</v>
      </c>
      <c r="J198" s="125"/>
      <c r="K198" s="112"/>
      <c r="L198" s="111"/>
      <c r="M198" s="125"/>
      <c r="N198" s="125"/>
    </row>
    <row r="199" spans="1:14" s="107" customFormat="1" ht="43.5" customHeight="1">
      <c r="A199" s="114" t="s">
        <v>351</v>
      </c>
      <c r="B199" s="115"/>
      <c r="C199" s="115">
        <v>131</v>
      </c>
      <c r="D199" s="115">
        <v>800000000</v>
      </c>
      <c r="E199" s="115"/>
      <c r="F199" s="115">
        <v>131</v>
      </c>
      <c r="G199" s="122"/>
      <c r="H199" s="118">
        <f t="shared" si="17"/>
        <v>0</v>
      </c>
      <c r="I199" s="125">
        <v>0</v>
      </c>
      <c r="J199" s="125"/>
      <c r="K199" s="112"/>
      <c r="L199" s="111"/>
      <c r="M199" s="125"/>
      <c r="N199" s="125"/>
    </row>
    <row r="200" spans="1:14" s="107" customFormat="1" ht="33" customHeight="1">
      <c r="A200" s="114" t="s">
        <v>352</v>
      </c>
      <c r="B200" s="115"/>
      <c r="C200" s="115">
        <v>131</v>
      </c>
      <c r="D200" s="115">
        <v>800000000</v>
      </c>
      <c r="E200" s="115"/>
      <c r="F200" s="115">
        <v>131</v>
      </c>
      <c r="G200" s="122"/>
      <c r="H200" s="118">
        <f t="shared" si="17"/>
        <v>0</v>
      </c>
      <c r="I200" s="125">
        <v>0</v>
      </c>
      <c r="J200" s="125"/>
      <c r="K200" s="112"/>
      <c r="L200" s="111"/>
      <c r="M200" s="125"/>
      <c r="N200" s="125"/>
    </row>
    <row r="201" spans="1:14" s="107" customFormat="1" ht="25.5" customHeight="1">
      <c r="A201" s="114" t="s">
        <v>353</v>
      </c>
      <c r="B201" s="115"/>
      <c r="C201" s="115">
        <v>131</v>
      </c>
      <c r="D201" s="115">
        <v>800000000</v>
      </c>
      <c r="E201" s="115"/>
      <c r="F201" s="115">
        <v>131</v>
      </c>
      <c r="G201" s="122"/>
      <c r="H201" s="118">
        <f t="shared" si="17"/>
        <v>0</v>
      </c>
      <c r="I201" s="125">
        <v>0</v>
      </c>
      <c r="J201" s="125"/>
      <c r="K201" s="112"/>
      <c r="L201" s="111"/>
      <c r="M201" s="125"/>
      <c r="N201" s="125"/>
    </row>
    <row r="202" spans="1:14" s="107" customFormat="1" ht="25.5">
      <c r="A202" s="114" t="s">
        <v>51</v>
      </c>
      <c r="B202" s="115"/>
      <c r="C202" s="115">
        <v>131</v>
      </c>
      <c r="D202" s="115">
        <v>800000000</v>
      </c>
      <c r="E202" s="115"/>
      <c r="F202" s="115">
        <v>131</v>
      </c>
      <c r="G202" s="102" t="s">
        <v>530</v>
      </c>
      <c r="H202" s="118">
        <f t="shared" si="17"/>
        <v>805176</v>
      </c>
      <c r="I202" s="125">
        <v>805176</v>
      </c>
      <c r="J202" s="125"/>
      <c r="K202" s="112"/>
      <c r="L202" s="111"/>
      <c r="M202" s="125"/>
      <c r="N202" s="125"/>
    </row>
    <row r="203" spans="1:14" s="107" customFormat="1" ht="12.75">
      <c r="A203" s="114" t="s">
        <v>52</v>
      </c>
      <c r="B203" s="115"/>
      <c r="C203" s="115">
        <v>131</v>
      </c>
      <c r="D203" s="115">
        <v>800000000</v>
      </c>
      <c r="E203" s="115"/>
      <c r="F203" s="115">
        <v>131</v>
      </c>
      <c r="G203" s="102" t="s">
        <v>530</v>
      </c>
      <c r="H203" s="118">
        <f t="shared" si="17"/>
        <v>2959713</v>
      </c>
      <c r="I203" s="125">
        <v>2959713</v>
      </c>
      <c r="J203" s="125"/>
      <c r="K203" s="112"/>
      <c r="L203" s="111"/>
      <c r="M203" s="125"/>
      <c r="N203" s="125"/>
    </row>
    <row r="204" spans="1:14" s="128" customFormat="1" ht="12.75">
      <c r="A204" s="114" t="s">
        <v>46</v>
      </c>
      <c r="B204" s="115"/>
      <c r="C204" s="115">
        <v>131</v>
      </c>
      <c r="D204" s="116" t="s">
        <v>524</v>
      </c>
      <c r="E204" s="115"/>
      <c r="F204" s="115">
        <v>131</v>
      </c>
      <c r="G204" s="117" t="s">
        <v>363</v>
      </c>
      <c r="H204" s="118">
        <f t="shared" si="17"/>
        <v>5665000</v>
      </c>
      <c r="I204" s="118"/>
      <c r="J204" s="118"/>
      <c r="K204" s="119"/>
      <c r="L204" s="123"/>
      <c r="M204" s="118">
        <v>5665000</v>
      </c>
      <c r="N204" s="118"/>
    </row>
    <row r="205" spans="1:14" s="128" customFormat="1" ht="12.75">
      <c r="A205" s="114" t="s">
        <v>48</v>
      </c>
      <c r="B205" s="115"/>
      <c r="C205" s="115">
        <v>131</v>
      </c>
      <c r="D205" s="116" t="s">
        <v>524</v>
      </c>
      <c r="E205" s="115"/>
      <c r="F205" s="115">
        <v>131</v>
      </c>
      <c r="G205" s="117" t="s">
        <v>363</v>
      </c>
      <c r="H205" s="118">
        <f>I205+J205+K205+L205+M205</f>
        <v>0</v>
      </c>
      <c r="I205" s="118"/>
      <c r="J205" s="118"/>
      <c r="K205" s="119"/>
      <c r="L205" s="123"/>
      <c r="M205" s="118"/>
      <c r="N205" s="118"/>
    </row>
    <row r="206" spans="1:14" s="128" customFormat="1" ht="15.75" customHeight="1">
      <c r="A206" s="114" t="s">
        <v>368</v>
      </c>
      <c r="B206" s="115"/>
      <c r="C206" s="115">
        <v>134</v>
      </c>
      <c r="D206" s="116" t="s">
        <v>524</v>
      </c>
      <c r="E206" s="115"/>
      <c r="F206" s="115">
        <v>134</v>
      </c>
      <c r="G206" s="117" t="s">
        <v>363</v>
      </c>
      <c r="H206" s="118">
        <f>I206+J206+K206+L206+M206</f>
        <v>0</v>
      </c>
      <c r="I206" s="118"/>
      <c r="J206" s="118"/>
      <c r="K206" s="119"/>
      <c r="L206" s="123"/>
      <c r="M206" s="118"/>
      <c r="N206" s="118"/>
    </row>
    <row r="207" spans="1:14" s="128" customFormat="1" ht="21" customHeight="1">
      <c r="A207" s="114" t="s">
        <v>47</v>
      </c>
      <c r="B207" s="115"/>
      <c r="C207" s="115">
        <v>135</v>
      </c>
      <c r="D207" s="116" t="s">
        <v>524</v>
      </c>
      <c r="E207" s="115"/>
      <c r="F207" s="115">
        <v>135</v>
      </c>
      <c r="G207" s="117" t="s">
        <v>363</v>
      </c>
      <c r="H207" s="118">
        <f>I207+J207+K207+L207+M207</f>
        <v>360000</v>
      </c>
      <c r="I207" s="118"/>
      <c r="J207" s="118"/>
      <c r="K207" s="119"/>
      <c r="L207" s="123"/>
      <c r="M207" s="118">
        <v>360000</v>
      </c>
      <c r="N207" s="118"/>
    </row>
    <row r="208" spans="1:14" s="134" customFormat="1" ht="21.75" customHeight="1">
      <c r="A208" s="129" t="s">
        <v>432</v>
      </c>
      <c r="B208" s="130">
        <v>130</v>
      </c>
      <c r="C208" s="130">
        <v>140</v>
      </c>
      <c r="D208" s="116" t="s">
        <v>524</v>
      </c>
      <c r="E208" s="130"/>
      <c r="F208" s="130">
        <v>140</v>
      </c>
      <c r="G208" s="131" t="s">
        <v>363</v>
      </c>
      <c r="H208" s="132">
        <f>M208</f>
        <v>0</v>
      </c>
      <c r="I208" s="130" t="s">
        <v>74</v>
      </c>
      <c r="J208" s="130" t="s">
        <v>74</v>
      </c>
      <c r="K208" s="130" t="s">
        <v>74</v>
      </c>
      <c r="L208" s="130" t="s">
        <v>74</v>
      </c>
      <c r="M208" s="133">
        <f>M210+M211+M212+M213+M214</f>
        <v>0</v>
      </c>
      <c r="N208" s="130" t="s">
        <v>74</v>
      </c>
    </row>
    <row r="209" spans="1:14" s="128" customFormat="1" ht="12.75">
      <c r="A209" s="114" t="s">
        <v>364</v>
      </c>
      <c r="B209" s="115"/>
      <c r="C209" s="115"/>
      <c r="D209" s="116"/>
      <c r="E209" s="115"/>
      <c r="F209" s="115"/>
      <c r="G209" s="122"/>
      <c r="H209" s="118"/>
      <c r="I209" s="122"/>
      <c r="J209" s="115"/>
      <c r="K209" s="119"/>
      <c r="L209" s="123"/>
      <c r="M209" s="118"/>
      <c r="N209" s="123"/>
    </row>
    <row r="210" spans="1:14" s="128" customFormat="1" ht="38.25">
      <c r="A210" s="114" t="s">
        <v>369</v>
      </c>
      <c r="B210" s="115"/>
      <c r="C210" s="115">
        <v>141</v>
      </c>
      <c r="D210" s="116" t="s">
        <v>524</v>
      </c>
      <c r="E210" s="115"/>
      <c r="F210" s="115">
        <v>141</v>
      </c>
      <c r="G210" s="117" t="s">
        <v>363</v>
      </c>
      <c r="H210" s="118">
        <f>I210+J210+K210+L210+M210</f>
        <v>0</v>
      </c>
      <c r="I210" s="122"/>
      <c r="J210" s="115"/>
      <c r="K210" s="119"/>
      <c r="L210" s="123"/>
      <c r="M210" s="118"/>
      <c r="N210" s="123"/>
    </row>
    <row r="211" spans="1:14" s="128" customFormat="1" ht="25.5">
      <c r="A211" s="114" t="s">
        <v>370</v>
      </c>
      <c r="B211" s="115"/>
      <c r="C211" s="115">
        <v>142</v>
      </c>
      <c r="D211" s="116" t="s">
        <v>524</v>
      </c>
      <c r="E211" s="115"/>
      <c r="F211" s="115">
        <v>142</v>
      </c>
      <c r="G211" s="117" t="s">
        <v>363</v>
      </c>
      <c r="H211" s="118">
        <f>I211+J211+K211+L211+M211</f>
        <v>0</v>
      </c>
      <c r="I211" s="122"/>
      <c r="J211" s="115"/>
      <c r="K211" s="119"/>
      <c r="L211" s="123"/>
      <c r="M211" s="118"/>
      <c r="N211" s="123"/>
    </row>
    <row r="212" spans="1:14" s="128" customFormat="1" ht="15" customHeight="1">
      <c r="A212" s="114" t="s">
        <v>371</v>
      </c>
      <c r="B212" s="115"/>
      <c r="C212" s="115">
        <v>143</v>
      </c>
      <c r="D212" s="116" t="s">
        <v>524</v>
      </c>
      <c r="E212" s="115"/>
      <c r="F212" s="115">
        <v>143</v>
      </c>
      <c r="G212" s="117" t="s">
        <v>363</v>
      </c>
      <c r="H212" s="118">
        <f>I212+J212+K212+L212+M212</f>
        <v>0</v>
      </c>
      <c r="I212" s="122"/>
      <c r="J212" s="115"/>
      <c r="K212" s="119"/>
      <c r="L212" s="123"/>
      <c r="M212" s="118"/>
      <c r="N212" s="123"/>
    </row>
    <row r="213" spans="1:14" s="128" customFormat="1" ht="15" customHeight="1">
      <c r="A213" s="114" t="s">
        <v>372</v>
      </c>
      <c r="B213" s="115"/>
      <c r="C213" s="115">
        <v>144</v>
      </c>
      <c r="D213" s="116" t="s">
        <v>524</v>
      </c>
      <c r="E213" s="115"/>
      <c r="F213" s="115">
        <v>144</v>
      </c>
      <c r="G213" s="117" t="s">
        <v>363</v>
      </c>
      <c r="H213" s="118">
        <f>I213+J213+K213+L213+M213</f>
        <v>0</v>
      </c>
      <c r="I213" s="122"/>
      <c r="J213" s="115"/>
      <c r="K213" s="119"/>
      <c r="L213" s="123"/>
      <c r="M213" s="118"/>
      <c r="N213" s="123"/>
    </row>
    <row r="214" spans="1:14" s="128" customFormat="1" ht="15" customHeight="1">
      <c r="A214" s="114" t="s">
        <v>373</v>
      </c>
      <c r="B214" s="115"/>
      <c r="C214" s="115">
        <v>145</v>
      </c>
      <c r="D214" s="116" t="s">
        <v>524</v>
      </c>
      <c r="E214" s="115"/>
      <c r="F214" s="115">
        <v>145</v>
      </c>
      <c r="G214" s="117" t="s">
        <v>363</v>
      </c>
      <c r="H214" s="118">
        <f>I214+J214+K214+L214+M214</f>
        <v>0</v>
      </c>
      <c r="I214" s="122"/>
      <c r="J214" s="115"/>
      <c r="K214" s="119"/>
      <c r="L214" s="123"/>
      <c r="M214" s="118"/>
      <c r="N214" s="123"/>
    </row>
    <row r="215" spans="1:14" s="107" customFormat="1" ht="40.5" customHeight="1">
      <c r="A215" s="114" t="s">
        <v>49</v>
      </c>
      <c r="B215" s="115">
        <v>140</v>
      </c>
      <c r="C215" s="115"/>
      <c r="D215" s="116" t="s">
        <v>524</v>
      </c>
      <c r="E215" s="115"/>
      <c r="F215" s="115"/>
      <c r="G215" s="122"/>
      <c r="H215" s="118">
        <f>M215</f>
        <v>0</v>
      </c>
      <c r="I215" s="109" t="s">
        <v>74</v>
      </c>
      <c r="J215" s="109" t="s">
        <v>74</v>
      </c>
      <c r="K215" s="109" t="s">
        <v>74</v>
      </c>
      <c r="L215" s="109" t="s">
        <v>74</v>
      </c>
      <c r="M215" s="109"/>
      <c r="N215" s="109" t="s">
        <v>74</v>
      </c>
    </row>
    <row r="216" spans="1:14" s="107" customFormat="1" ht="27.75" customHeight="1">
      <c r="A216" s="114" t="s">
        <v>167</v>
      </c>
      <c r="B216" s="115">
        <v>150</v>
      </c>
      <c r="C216" s="115">
        <v>150</v>
      </c>
      <c r="D216" s="115">
        <v>901000000</v>
      </c>
      <c r="E216" s="115"/>
      <c r="F216" s="115">
        <v>150</v>
      </c>
      <c r="G216" s="122"/>
      <c r="H216" s="118">
        <f>J216+K216</f>
        <v>0</v>
      </c>
      <c r="I216" s="109" t="s">
        <v>74</v>
      </c>
      <c r="J216" s="135">
        <f>SUM(J217:J222)</f>
        <v>0</v>
      </c>
      <c r="K216" s="109">
        <f>K217</f>
        <v>0</v>
      </c>
      <c r="L216" s="109" t="s">
        <v>74</v>
      </c>
      <c r="M216" s="109" t="s">
        <v>74</v>
      </c>
      <c r="N216" s="109" t="s">
        <v>74</v>
      </c>
    </row>
    <row r="217" spans="1:14" s="107" customFormat="1" ht="21.75" customHeight="1">
      <c r="A217" s="114" t="s">
        <v>167</v>
      </c>
      <c r="B217" s="115">
        <v>150</v>
      </c>
      <c r="C217" s="115">
        <v>152</v>
      </c>
      <c r="D217" s="115">
        <v>901480000</v>
      </c>
      <c r="E217" s="115"/>
      <c r="F217" s="115">
        <v>152</v>
      </c>
      <c r="G217" s="122" t="s">
        <v>529</v>
      </c>
      <c r="H217" s="118">
        <f>J217+K217</f>
        <v>0</v>
      </c>
      <c r="I217" s="109"/>
      <c r="J217" s="125">
        <v>0</v>
      </c>
      <c r="K217" s="112"/>
      <c r="L217" s="109" t="s">
        <v>74</v>
      </c>
      <c r="M217" s="109" t="s">
        <v>74</v>
      </c>
      <c r="N217" s="109" t="s">
        <v>74</v>
      </c>
    </row>
    <row r="218" spans="1:14" s="107" customFormat="1" ht="21.75" customHeight="1">
      <c r="A218" s="114" t="s">
        <v>167</v>
      </c>
      <c r="B218" s="115">
        <v>150</v>
      </c>
      <c r="C218" s="115">
        <v>152</v>
      </c>
      <c r="D218" s="115">
        <v>901160000</v>
      </c>
      <c r="E218" s="115"/>
      <c r="F218" s="115">
        <v>152</v>
      </c>
      <c r="G218" s="122" t="s">
        <v>529</v>
      </c>
      <c r="H218" s="118">
        <f aca="true" t="shared" si="18" ref="H218:H223">J218+K218</f>
        <v>0</v>
      </c>
      <c r="I218" s="109"/>
      <c r="J218" s="125">
        <v>0</v>
      </c>
      <c r="K218" s="112"/>
      <c r="L218" s="109" t="s">
        <v>74</v>
      </c>
      <c r="M218" s="109" t="s">
        <v>74</v>
      </c>
      <c r="N218" s="109" t="s">
        <v>74</v>
      </c>
    </row>
    <row r="219" spans="1:14" s="107" customFormat="1" ht="21.75" customHeight="1">
      <c r="A219" s="114" t="s">
        <v>167</v>
      </c>
      <c r="B219" s="115">
        <v>150</v>
      </c>
      <c r="C219" s="115">
        <v>152</v>
      </c>
      <c r="D219" s="115">
        <v>901830000</v>
      </c>
      <c r="E219" s="115"/>
      <c r="F219" s="115">
        <v>152</v>
      </c>
      <c r="G219" s="122" t="s">
        <v>529</v>
      </c>
      <c r="H219" s="118">
        <f t="shared" si="18"/>
        <v>0</v>
      </c>
      <c r="I219" s="109"/>
      <c r="J219" s="125">
        <v>0</v>
      </c>
      <c r="K219" s="112"/>
      <c r="L219" s="109" t="s">
        <v>74</v>
      </c>
      <c r="M219" s="109" t="s">
        <v>74</v>
      </c>
      <c r="N219" s="109" t="s">
        <v>74</v>
      </c>
    </row>
    <row r="220" spans="1:14" s="107" customFormat="1" ht="21.75" customHeight="1">
      <c r="A220" s="114" t="s">
        <v>167</v>
      </c>
      <c r="B220" s="115">
        <v>150</v>
      </c>
      <c r="C220" s="115">
        <v>152</v>
      </c>
      <c r="D220" s="115">
        <v>901210000</v>
      </c>
      <c r="E220" s="115"/>
      <c r="F220" s="115">
        <v>152</v>
      </c>
      <c r="G220" s="117" t="s">
        <v>531</v>
      </c>
      <c r="H220" s="118">
        <f t="shared" si="18"/>
        <v>0</v>
      </c>
      <c r="I220" s="109"/>
      <c r="J220" s="125">
        <v>0</v>
      </c>
      <c r="K220" s="112"/>
      <c r="L220" s="109" t="s">
        <v>74</v>
      </c>
      <c r="M220" s="109" t="s">
        <v>74</v>
      </c>
      <c r="N220" s="109" t="s">
        <v>74</v>
      </c>
    </row>
    <row r="221" spans="1:14" s="107" customFormat="1" ht="21.75" customHeight="1">
      <c r="A221" s="114" t="s">
        <v>167</v>
      </c>
      <c r="B221" s="115">
        <v>150</v>
      </c>
      <c r="C221" s="115">
        <v>152</v>
      </c>
      <c r="D221" s="115">
        <v>901150000</v>
      </c>
      <c r="E221" s="115"/>
      <c r="F221" s="115">
        <v>152</v>
      </c>
      <c r="G221" s="122" t="s">
        <v>529</v>
      </c>
      <c r="H221" s="118">
        <f t="shared" si="18"/>
        <v>0</v>
      </c>
      <c r="I221" s="109"/>
      <c r="J221" s="125">
        <v>0</v>
      </c>
      <c r="K221" s="112"/>
      <c r="L221" s="109" t="s">
        <v>74</v>
      </c>
      <c r="M221" s="109" t="s">
        <v>74</v>
      </c>
      <c r="N221" s="109" t="s">
        <v>74</v>
      </c>
    </row>
    <row r="222" spans="1:14" s="107" customFormat="1" ht="21.75" customHeight="1">
      <c r="A222" s="114" t="s">
        <v>167</v>
      </c>
      <c r="B222" s="115">
        <v>150</v>
      </c>
      <c r="C222" s="115">
        <v>152</v>
      </c>
      <c r="D222" s="115">
        <v>901140000</v>
      </c>
      <c r="E222" s="115"/>
      <c r="F222" s="115">
        <v>152</v>
      </c>
      <c r="G222" s="122" t="s">
        <v>529</v>
      </c>
      <c r="H222" s="118">
        <f t="shared" si="18"/>
        <v>0</v>
      </c>
      <c r="I222" s="109"/>
      <c r="J222" s="125">
        <v>0</v>
      </c>
      <c r="K222" s="112"/>
      <c r="L222" s="109" t="s">
        <v>74</v>
      </c>
      <c r="M222" s="109" t="s">
        <v>74</v>
      </c>
      <c r="N222" s="109" t="s">
        <v>74</v>
      </c>
    </row>
    <row r="223" spans="1:14" s="107" customFormat="1" ht="21.75" customHeight="1">
      <c r="A223" s="114" t="s">
        <v>167</v>
      </c>
      <c r="B223" s="115">
        <v>150</v>
      </c>
      <c r="C223" s="115">
        <v>152</v>
      </c>
      <c r="D223" s="115">
        <v>901750000</v>
      </c>
      <c r="E223" s="115"/>
      <c r="F223" s="115">
        <v>152</v>
      </c>
      <c r="G223" s="122" t="s">
        <v>537</v>
      </c>
      <c r="H223" s="118">
        <f t="shared" si="18"/>
        <v>0</v>
      </c>
      <c r="I223" s="109"/>
      <c r="J223" s="125">
        <v>0</v>
      </c>
      <c r="K223" s="112"/>
      <c r="L223" s="109"/>
      <c r="M223" s="110"/>
      <c r="N223" s="110"/>
    </row>
    <row r="224" spans="1:14" s="128" customFormat="1" ht="21.75" customHeight="1">
      <c r="A224" s="114" t="s">
        <v>210</v>
      </c>
      <c r="B224" s="115">
        <v>160</v>
      </c>
      <c r="C224" s="115">
        <v>180</v>
      </c>
      <c r="D224" s="116" t="s">
        <v>524</v>
      </c>
      <c r="E224" s="115"/>
      <c r="F224" s="115">
        <v>180</v>
      </c>
      <c r="G224" s="117" t="s">
        <v>363</v>
      </c>
      <c r="H224" s="118">
        <f aca="true" t="shared" si="19" ref="H224:H230">M224</f>
        <v>0</v>
      </c>
      <c r="I224" s="115" t="s">
        <v>74</v>
      </c>
      <c r="J224" s="115" t="s">
        <v>74</v>
      </c>
      <c r="K224" s="115" t="s">
        <v>74</v>
      </c>
      <c r="L224" s="115" t="s">
        <v>74</v>
      </c>
      <c r="M224" s="118">
        <f>M225+M226</f>
        <v>0</v>
      </c>
      <c r="N224" s="118">
        <f>N225+N226</f>
        <v>0</v>
      </c>
    </row>
    <row r="225" spans="1:14" s="128" customFormat="1" ht="15" customHeight="1">
      <c r="A225" s="136" t="s">
        <v>133</v>
      </c>
      <c r="B225" s="115"/>
      <c r="C225" s="115">
        <v>189</v>
      </c>
      <c r="D225" s="116" t="s">
        <v>524</v>
      </c>
      <c r="E225" s="115"/>
      <c r="F225" s="115">
        <v>189</v>
      </c>
      <c r="G225" s="117" t="s">
        <v>363</v>
      </c>
      <c r="H225" s="118">
        <f t="shared" si="19"/>
        <v>0</v>
      </c>
      <c r="I225" s="118"/>
      <c r="J225" s="118"/>
      <c r="K225" s="119"/>
      <c r="L225" s="123"/>
      <c r="M225" s="118"/>
      <c r="N225" s="118"/>
    </row>
    <row r="226" spans="1:14" s="128" customFormat="1" ht="15" customHeight="1">
      <c r="A226" s="136" t="s">
        <v>134</v>
      </c>
      <c r="B226" s="115"/>
      <c r="C226" s="115">
        <v>189</v>
      </c>
      <c r="D226" s="116" t="s">
        <v>524</v>
      </c>
      <c r="E226" s="115"/>
      <c r="F226" s="115">
        <v>189</v>
      </c>
      <c r="G226" s="117" t="s">
        <v>363</v>
      </c>
      <c r="H226" s="118">
        <f t="shared" si="19"/>
        <v>0</v>
      </c>
      <c r="I226" s="118"/>
      <c r="J226" s="118"/>
      <c r="K226" s="119"/>
      <c r="L226" s="123"/>
      <c r="M226" s="118"/>
      <c r="N226" s="118"/>
    </row>
    <row r="227" spans="1:14" s="128" customFormat="1" ht="23.25" customHeight="1">
      <c r="A227" s="114" t="s">
        <v>211</v>
      </c>
      <c r="B227" s="115">
        <v>180</v>
      </c>
      <c r="C227" s="115">
        <v>400</v>
      </c>
      <c r="D227" s="116" t="s">
        <v>524</v>
      </c>
      <c r="E227" s="115" t="s">
        <v>74</v>
      </c>
      <c r="F227" s="115">
        <v>400</v>
      </c>
      <c r="G227" s="117" t="s">
        <v>363</v>
      </c>
      <c r="H227" s="118">
        <f t="shared" si="19"/>
        <v>0</v>
      </c>
      <c r="I227" s="115" t="s">
        <v>74</v>
      </c>
      <c r="J227" s="115" t="s">
        <v>74</v>
      </c>
      <c r="K227" s="115" t="s">
        <v>74</v>
      </c>
      <c r="L227" s="115" t="s">
        <v>74</v>
      </c>
      <c r="M227" s="118">
        <f>M228+M229+M230+M232+M231</f>
        <v>0</v>
      </c>
      <c r="N227" s="115" t="s">
        <v>74</v>
      </c>
    </row>
    <row r="228" spans="1:14" s="128" customFormat="1" ht="15" customHeight="1">
      <c r="A228" s="137" t="s">
        <v>374</v>
      </c>
      <c r="B228" s="115"/>
      <c r="C228" s="115">
        <v>410</v>
      </c>
      <c r="D228" s="116" t="s">
        <v>524</v>
      </c>
      <c r="E228" s="115"/>
      <c r="F228" s="115">
        <v>410</v>
      </c>
      <c r="G228" s="117" t="s">
        <v>363</v>
      </c>
      <c r="H228" s="118">
        <f t="shared" si="19"/>
        <v>0</v>
      </c>
      <c r="I228" s="118"/>
      <c r="J228" s="118"/>
      <c r="K228" s="119"/>
      <c r="L228" s="123"/>
      <c r="M228" s="118"/>
      <c r="N228" s="118"/>
    </row>
    <row r="229" spans="1:14" s="128" customFormat="1" ht="15" customHeight="1">
      <c r="A229" s="137" t="s">
        <v>375</v>
      </c>
      <c r="B229" s="115"/>
      <c r="C229" s="115">
        <v>420</v>
      </c>
      <c r="D229" s="116" t="s">
        <v>524</v>
      </c>
      <c r="E229" s="115"/>
      <c r="F229" s="115">
        <v>420</v>
      </c>
      <c r="G229" s="117" t="s">
        <v>363</v>
      </c>
      <c r="H229" s="118">
        <f t="shared" si="19"/>
        <v>0</v>
      </c>
      <c r="I229" s="118"/>
      <c r="J229" s="118"/>
      <c r="K229" s="119"/>
      <c r="L229" s="123"/>
      <c r="M229" s="118"/>
      <c r="N229" s="118"/>
    </row>
    <row r="230" spans="1:14" s="128" customFormat="1" ht="15" customHeight="1">
      <c r="A230" s="137" t="s">
        <v>376</v>
      </c>
      <c r="B230" s="115"/>
      <c r="C230" s="115">
        <v>430</v>
      </c>
      <c r="D230" s="116" t="s">
        <v>524</v>
      </c>
      <c r="E230" s="115"/>
      <c r="F230" s="115">
        <v>430</v>
      </c>
      <c r="G230" s="117" t="s">
        <v>363</v>
      </c>
      <c r="H230" s="118">
        <f t="shared" si="19"/>
        <v>0</v>
      </c>
      <c r="I230" s="118"/>
      <c r="J230" s="118"/>
      <c r="K230" s="119"/>
      <c r="L230" s="123"/>
      <c r="M230" s="118"/>
      <c r="N230" s="118"/>
    </row>
    <row r="231" spans="1:14" s="121" customFormat="1" ht="15" customHeight="1">
      <c r="A231" s="137" t="s">
        <v>425</v>
      </c>
      <c r="B231" s="115"/>
      <c r="C231" s="115">
        <v>440</v>
      </c>
      <c r="D231" s="116" t="s">
        <v>524</v>
      </c>
      <c r="E231" s="115"/>
      <c r="F231" s="115">
        <v>440</v>
      </c>
      <c r="G231" s="117" t="s">
        <v>363</v>
      </c>
      <c r="H231" s="118">
        <f>M231</f>
        <v>0</v>
      </c>
      <c r="I231" s="118"/>
      <c r="J231" s="118"/>
      <c r="K231" s="119"/>
      <c r="L231" s="123"/>
      <c r="M231" s="118"/>
      <c r="N231" s="118"/>
    </row>
    <row r="232" spans="1:14" s="128" customFormat="1" ht="15" customHeight="1">
      <c r="A232" s="137" t="s">
        <v>377</v>
      </c>
      <c r="B232" s="115"/>
      <c r="C232" s="115">
        <v>450</v>
      </c>
      <c r="D232" s="116" t="s">
        <v>524</v>
      </c>
      <c r="E232" s="115"/>
      <c r="F232" s="115">
        <v>450</v>
      </c>
      <c r="G232" s="117" t="s">
        <v>363</v>
      </c>
      <c r="H232" s="118">
        <f>M232</f>
        <v>0</v>
      </c>
      <c r="I232" s="118"/>
      <c r="J232" s="118"/>
      <c r="K232" s="119"/>
      <c r="L232" s="123"/>
      <c r="M232" s="118"/>
      <c r="N232" s="118"/>
    </row>
    <row r="233" spans="1:14" s="8" customFormat="1" ht="11.25" customHeight="1">
      <c r="A233" s="138" t="s">
        <v>44</v>
      </c>
      <c r="B233" s="139">
        <v>200</v>
      </c>
      <c r="C233" s="139"/>
      <c r="D233" s="139"/>
      <c r="E233" s="139"/>
      <c r="F233" s="140"/>
      <c r="G233" s="140"/>
      <c r="H233" s="141">
        <f aca="true" t="shared" si="20" ref="H233:N233">H235+H251+H258+H272+H273+H277</f>
        <v>38565022.099999994</v>
      </c>
      <c r="I233" s="141">
        <f t="shared" si="20"/>
        <v>31789495.74</v>
      </c>
      <c r="J233" s="141">
        <f t="shared" si="20"/>
        <v>0</v>
      </c>
      <c r="K233" s="141">
        <f t="shared" si="20"/>
        <v>0</v>
      </c>
      <c r="L233" s="141">
        <f t="shared" si="20"/>
        <v>0</v>
      </c>
      <c r="M233" s="141">
        <f t="shared" si="20"/>
        <v>6775526.359999999</v>
      </c>
      <c r="N233" s="141">
        <f t="shared" si="20"/>
        <v>0</v>
      </c>
    </row>
    <row r="234" spans="1:14" s="8" customFormat="1" ht="13.5" customHeight="1">
      <c r="A234" s="142" t="s">
        <v>4</v>
      </c>
      <c r="B234" s="109"/>
      <c r="C234" s="109"/>
      <c r="D234" s="109"/>
      <c r="E234" s="109"/>
      <c r="F234" s="109"/>
      <c r="G234" s="110"/>
      <c r="H234" s="125"/>
      <c r="I234" s="125"/>
      <c r="J234" s="125"/>
      <c r="K234" s="113"/>
      <c r="L234" s="113"/>
      <c r="M234" s="113"/>
      <c r="N234" s="113"/>
    </row>
    <row r="235" spans="1:14" s="8" customFormat="1" ht="13.5" customHeight="1">
      <c r="A235" s="142" t="s">
        <v>296</v>
      </c>
      <c r="B235" s="109">
        <v>210</v>
      </c>
      <c r="C235" s="109"/>
      <c r="D235" s="109"/>
      <c r="E235" s="109"/>
      <c r="F235" s="109"/>
      <c r="G235" s="110"/>
      <c r="H235" s="125">
        <f>H237</f>
        <v>26108364.359999996</v>
      </c>
      <c r="I235" s="125">
        <f aca="true" t="shared" si="21" ref="I235:N235">I237</f>
        <v>23336871.099999998</v>
      </c>
      <c r="J235" s="125">
        <f t="shared" si="21"/>
        <v>0</v>
      </c>
      <c r="K235" s="125">
        <f t="shared" si="21"/>
        <v>0</v>
      </c>
      <c r="L235" s="125">
        <f t="shared" si="21"/>
        <v>0</v>
      </c>
      <c r="M235" s="125">
        <f t="shared" si="21"/>
        <v>2771493.26</v>
      </c>
      <c r="N235" s="125">
        <f t="shared" si="21"/>
        <v>0</v>
      </c>
    </row>
    <row r="236" spans="1:14" s="8" customFormat="1" ht="13.5" customHeight="1">
      <c r="A236" s="143" t="s">
        <v>3</v>
      </c>
      <c r="B236" s="115"/>
      <c r="C236" s="115"/>
      <c r="D236" s="115"/>
      <c r="E236" s="115"/>
      <c r="F236" s="115"/>
      <c r="G236" s="122"/>
      <c r="H236" s="118"/>
      <c r="I236" s="125"/>
      <c r="J236" s="125"/>
      <c r="K236" s="113"/>
      <c r="L236" s="113"/>
      <c r="M236" s="113"/>
      <c r="N236" s="113"/>
    </row>
    <row r="237" spans="1:14" s="8" customFormat="1" ht="25.5" customHeight="1">
      <c r="A237" s="143" t="s">
        <v>297</v>
      </c>
      <c r="B237" s="115">
        <v>211</v>
      </c>
      <c r="C237" s="115"/>
      <c r="D237" s="115"/>
      <c r="E237" s="115"/>
      <c r="F237" s="115"/>
      <c r="G237" s="122"/>
      <c r="H237" s="118">
        <f>SUM(H239:H250)</f>
        <v>26108364.359999996</v>
      </c>
      <c r="I237" s="125">
        <f>I239+I244+I245+I246</f>
        <v>23336871.099999998</v>
      </c>
      <c r="J237" s="125">
        <f>SUM(J239:J249)</f>
        <v>0</v>
      </c>
      <c r="K237" s="125">
        <f>K239+K244+K245+K246</f>
        <v>0</v>
      </c>
      <c r="L237" s="125">
        <f>L239+L244+L245+L246</f>
        <v>0</v>
      </c>
      <c r="M237" s="125">
        <f>SUM(M239:M250)</f>
        <v>2771493.26</v>
      </c>
      <c r="N237" s="125">
        <f>N239+N244+N245+N246</f>
        <v>0</v>
      </c>
    </row>
    <row r="238" spans="1:14" s="8" customFormat="1" ht="16.5" customHeight="1">
      <c r="A238" s="143" t="s">
        <v>4</v>
      </c>
      <c r="B238" s="115"/>
      <c r="C238" s="115"/>
      <c r="D238" s="115"/>
      <c r="E238" s="115"/>
      <c r="F238" s="115"/>
      <c r="G238" s="122"/>
      <c r="H238" s="118"/>
      <c r="I238" s="125"/>
      <c r="J238" s="125"/>
      <c r="K238" s="113"/>
      <c r="L238" s="113"/>
      <c r="M238" s="113"/>
      <c r="N238" s="113"/>
    </row>
    <row r="239" spans="1:14" s="8" customFormat="1" ht="16.5" customHeight="1">
      <c r="A239" s="143" t="s">
        <v>298</v>
      </c>
      <c r="B239" s="115"/>
      <c r="C239" s="115">
        <v>211</v>
      </c>
      <c r="D239" s="115">
        <v>800000000</v>
      </c>
      <c r="E239" s="115">
        <v>111</v>
      </c>
      <c r="F239" s="115">
        <v>211</v>
      </c>
      <c r="G239" s="102" t="s">
        <v>526</v>
      </c>
      <c r="H239" s="118">
        <f>I239+J239+K239+L239+M239+N239</f>
        <v>17923864.13</v>
      </c>
      <c r="I239" s="125">
        <v>17923864.13</v>
      </c>
      <c r="J239" s="125"/>
      <c r="K239" s="113"/>
      <c r="L239" s="113"/>
      <c r="M239" s="113"/>
      <c r="N239" s="113"/>
    </row>
    <row r="240" spans="1:14" s="8" customFormat="1" ht="16.5" customHeight="1">
      <c r="A240" s="143" t="s">
        <v>298</v>
      </c>
      <c r="B240" s="115"/>
      <c r="C240" s="115">
        <v>211</v>
      </c>
      <c r="D240" s="115">
        <v>901480000</v>
      </c>
      <c r="E240" s="115">
        <v>111</v>
      </c>
      <c r="F240" s="115">
        <v>211</v>
      </c>
      <c r="G240" s="102" t="s">
        <v>526</v>
      </c>
      <c r="H240" s="118">
        <f>SUM(I240:J240)</f>
        <v>0</v>
      </c>
      <c r="I240" s="125"/>
      <c r="J240" s="125">
        <v>0</v>
      </c>
      <c r="K240" s="113"/>
      <c r="L240" s="113"/>
      <c r="M240" s="113"/>
      <c r="N240" s="113"/>
    </row>
    <row r="241" spans="1:14" s="8" customFormat="1" ht="16.5" customHeight="1">
      <c r="A241" s="143" t="s">
        <v>298</v>
      </c>
      <c r="B241" s="115"/>
      <c r="C241" s="115">
        <v>211</v>
      </c>
      <c r="D241" s="115">
        <v>901160000</v>
      </c>
      <c r="E241" s="115">
        <v>111</v>
      </c>
      <c r="F241" s="115">
        <v>211</v>
      </c>
      <c r="G241" s="102" t="s">
        <v>526</v>
      </c>
      <c r="H241" s="118">
        <f>SUM(I241:J241)</f>
        <v>0</v>
      </c>
      <c r="I241" s="125"/>
      <c r="J241" s="125">
        <v>0</v>
      </c>
      <c r="K241" s="113"/>
      <c r="L241" s="113"/>
      <c r="M241" s="113"/>
      <c r="N241" s="113"/>
    </row>
    <row r="242" spans="1:14" s="8" customFormat="1" ht="16.5" customHeight="1">
      <c r="A242" s="143" t="s">
        <v>298</v>
      </c>
      <c r="B242" s="115"/>
      <c r="C242" s="115">
        <v>211</v>
      </c>
      <c r="D242" s="115">
        <v>901830000</v>
      </c>
      <c r="E242" s="115">
        <v>111</v>
      </c>
      <c r="F242" s="115">
        <v>211</v>
      </c>
      <c r="G242" s="102" t="s">
        <v>526</v>
      </c>
      <c r="H242" s="118">
        <f>SUM(I242:J242)</f>
        <v>0</v>
      </c>
      <c r="I242" s="125"/>
      <c r="J242" s="125">
        <v>0</v>
      </c>
      <c r="K242" s="113"/>
      <c r="L242" s="113"/>
      <c r="M242" s="113"/>
      <c r="N242" s="113"/>
    </row>
    <row r="243" spans="1:14" s="8" customFormat="1" ht="16.5" customHeight="1">
      <c r="A243" s="143" t="s">
        <v>298</v>
      </c>
      <c r="B243" s="115"/>
      <c r="C243" s="115">
        <v>211</v>
      </c>
      <c r="D243" s="116" t="s">
        <v>524</v>
      </c>
      <c r="E243" s="115">
        <v>111</v>
      </c>
      <c r="F243" s="115">
        <v>211</v>
      </c>
      <c r="G243" s="102" t="s">
        <v>533</v>
      </c>
      <c r="H243" s="118">
        <f>SUM(I243:M243)</f>
        <v>2128645.86</v>
      </c>
      <c r="I243" s="125"/>
      <c r="J243" s="125"/>
      <c r="K243" s="113"/>
      <c r="L243" s="113"/>
      <c r="M243" s="113">
        <v>2128645.86</v>
      </c>
      <c r="N243" s="113"/>
    </row>
    <row r="244" spans="1:14" s="8" customFormat="1" ht="16.5" customHeight="1">
      <c r="A244" s="143" t="s">
        <v>299</v>
      </c>
      <c r="B244" s="115"/>
      <c r="C244" s="115">
        <v>211</v>
      </c>
      <c r="D244" s="115"/>
      <c r="E244" s="115">
        <v>111</v>
      </c>
      <c r="F244" s="115">
        <v>211</v>
      </c>
      <c r="G244" s="122"/>
      <c r="H244" s="118">
        <f>I244+J244+K244+L244+M244+N244</f>
        <v>0</v>
      </c>
      <c r="I244" s="125"/>
      <c r="J244" s="125"/>
      <c r="K244" s="113"/>
      <c r="L244" s="113"/>
      <c r="M244" s="113"/>
      <c r="N244" s="113"/>
    </row>
    <row r="245" spans="1:14" s="8" customFormat="1" ht="54" customHeight="1">
      <c r="A245" s="143" t="s">
        <v>300</v>
      </c>
      <c r="B245" s="115"/>
      <c r="C245" s="115"/>
      <c r="D245" s="115"/>
      <c r="E245" s="115"/>
      <c r="F245" s="115"/>
      <c r="G245" s="122"/>
      <c r="H245" s="118">
        <f>I245+J245+K245+L245+M245+N245</f>
        <v>0</v>
      </c>
      <c r="I245" s="125"/>
      <c r="J245" s="125">
        <v>0</v>
      </c>
      <c r="K245" s="113"/>
      <c r="L245" s="113"/>
      <c r="M245" s="113"/>
      <c r="N245" s="113"/>
    </row>
    <row r="246" spans="1:14" s="8" customFormat="1" ht="15.75" customHeight="1">
      <c r="A246" s="143" t="s">
        <v>301</v>
      </c>
      <c r="B246" s="115"/>
      <c r="C246" s="115">
        <v>213</v>
      </c>
      <c r="D246" s="115">
        <v>800000000</v>
      </c>
      <c r="E246" s="115">
        <v>119</v>
      </c>
      <c r="F246" s="115">
        <v>213</v>
      </c>
      <c r="G246" s="102" t="s">
        <v>526</v>
      </c>
      <c r="H246" s="118">
        <f>I246+J246+K246+L246+M246+N246</f>
        <v>5413006.97</v>
      </c>
      <c r="I246" s="125">
        <v>5413006.97</v>
      </c>
      <c r="J246" s="125"/>
      <c r="K246" s="113"/>
      <c r="L246" s="113"/>
      <c r="M246" s="113"/>
      <c r="N246" s="113"/>
    </row>
    <row r="247" spans="1:14" s="8" customFormat="1" ht="15.75" customHeight="1">
      <c r="A247" s="143" t="s">
        <v>301</v>
      </c>
      <c r="B247" s="115"/>
      <c r="C247" s="115">
        <v>213</v>
      </c>
      <c r="D247" s="115">
        <v>901480000</v>
      </c>
      <c r="E247" s="115">
        <v>119</v>
      </c>
      <c r="F247" s="115">
        <v>213</v>
      </c>
      <c r="G247" s="102" t="s">
        <v>526</v>
      </c>
      <c r="H247" s="118">
        <f>SUM(I247:J247)</f>
        <v>0</v>
      </c>
      <c r="I247" s="125"/>
      <c r="J247" s="125">
        <v>0</v>
      </c>
      <c r="K247" s="113"/>
      <c r="L247" s="113"/>
      <c r="M247" s="113"/>
      <c r="N247" s="113"/>
    </row>
    <row r="248" spans="1:14" s="8" customFormat="1" ht="15.75" customHeight="1">
      <c r="A248" s="143" t="s">
        <v>301</v>
      </c>
      <c r="B248" s="115"/>
      <c r="C248" s="115">
        <v>213</v>
      </c>
      <c r="D248" s="115">
        <v>901160000</v>
      </c>
      <c r="E248" s="115">
        <v>119</v>
      </c>
      <c r="F248" s="115">
        <v>213</v>
      </c>
      <c r="G248" s="102" t="s">
        <v>526</v>
      </c>
      <c r="H248" s="118">
        <f>SUM(I248:J248)</f>
        <v>0</v>
      </c>
      <c r="I248" s="125"/>
      <c r="J248" s="125">
        <v>0</v>
      </c>
      <c r="K248" s="113"/>
      <c r="L248" s="113"/>
      <c r="M248" s="113"/>
      <c r="N248" s="113"/>
    </row>
    <row r="249" spans="1:14" s="8" customFormat="1" ht="15.75" customHeight="1">
      <c r="A249" s="143" t="s">
        <v>301</v>
      </c>
      <c r="B249" s="115"/>
      <c r="C249" s="115">
        <v>213</v>
      </c>
      <c r="D249" s="115">
        <v>901830000</v>
      </c>
      <c r="E249" s="115">
        <v>119</v>
      </c>
      <c r="F249" s="115">
        <v>213</v>
      </c>
      <c r="G249" s="102" t="s">
        <v>526</v>
      </c>
      <c r="H249" s="118">
        <f>SUM(I249:J249)</f>
        <v>0</v>
      </c>
      <c r="I249" s="125"/>
      <c r="J249" s="125">
        <v>0</v>
      </c>
      <c r="K249" s="113"/>
      <c r="L249" s="113"/>
      <c r="M249" s="113"/>
      <c r="N249" s="113"/>
    </row>
    <row r="250" spans="1:14" s="8" customFormat="1" ht="15.75" customHeight="1">
      <c r="A250" s="143" t="s">
        <v>301</v>
      </c>
      <c r="B250" s="115"/>
      <c r="C250" s="115">
        <v>213</v>
      </c>
      <c r="D250" s="116" t="s">
        <v>524</v>
      </c>
      <c r="E250" s="115">
        <v>119</v>
      </c>
      <c r="F250" s="115">
        <v>213</v>
      </c>
      <c r="G250" s="102" t="s">
        <v>533</v>
      </c>
      <c r="H250" s="118">
        <f>SUM(I250:M250)</f>
        <v>642847.4</v>
      </c>
      <c r="I250" s="125"/>
      <c r="J250" s="125"/>
      <c r="K250" s="113"/>
      <c r="L250" s="113"/>
      <c r="M250" s="113">
        <v>642847.4</v>
      </c>
      <c r="N250" s="113"/>
    </row>
    <row r="251" spans="1:14" s="8" customFormat="1" ht="24.75" customHeight="1">
      <c r="A251" s="143" t="s">
        <v>399</v>
      </c>
      <c r="B251" s="115">
        <v>220</v>
      </c>
      <c r="C251" s="115"/>
      <c r="D251" s="115"/>
      <c r="E251" s="115"/>
      <c r="F251" s="115"/>
      <c r="G251" s="115"/>
      <c r="H251" s="120">
        <f>SUM(I251:M251)</f>
        <v>0</v>
      </c>
      <c r="I251" s="113">
        <f>I253+I254+I255+I256+I257</f>
        <v>0</v>
      </c>
      <c r="J251" s="113">
        <f>SUM(J253:J255)</f>
        <v>0</v>
      </c>
      <c r="K251" s="113">
        <f>K253+K254+K255+K256+K257</f>
        <v>0</v>
      </c>
      <c r="L251" s="113">
        <f>L253+L254+L255+L256+L257</f>
        <v>0</v>
      </c>
      <c r="M251" s="113">
        <f>M253+M254+M255+M256+M257</f>
        <v>0</v>
      </c>
      <c r="N251" s="113">
        <f>N253+N254+N255+N256+N257</f>
        <v>0</v>
      </c>
    </row>
    <row r="252" spans="1:14" s="8" customFormat="1" ht="15.75" customHeight="1">
      <c r="A252" s="143" t="s">
        <v>3</v>
      </c>
      <c r="B252" s="115"/>
      <c r="C252" s="115"/>
      <c r="D252" s="115"/>
      <c r="E252" s="115"/>
      <c r="F252" s="115"/>
      <c r="G252" s="122"/>
      <c r="H252" s="118"/>
      <c r="I252" s="125"/>
      <c r="J252" s="125"/>
      <c r="K252" s="113"/>
      <c r="L252" s="113"/>
      <c r="M252" s="113"/>
      <c r="N252" s="113"/>
    </row>
    <row r="253" spans="1:14" s="8" customFormat="1" ht="39" customHeight="1">
      <c r="A253" s="144" t="s">
        <v>302</v>
      </c>
      <c r="B253" s="145"/>
      <c r="C253" s="146">
        <v>263</v>
      </c>
      <c r="D253" s="115">
        <v>901140000</v>
      </c>
      <c r="E253" s="115">
        <v>323</v>
      </c>
      <c r="F253" s="146">
        <v>263</v>
      </c>
      <c r="G253" s="147" t="s">
        <v>526</v>
      </c>
      <c r="H253" s="118">
        <f>I253+J253+K253+L253+M253+N253</f>
        <v>0</v>
      </c>
      <c r="I253" s="125"/>
      <c r="J253" s="125">
        <v>0</v>
      </c>
      <c r="K253" s="113"/>
      <c r="L253" s="113"/>
      <c r="M253" s="113"/>
      <c r="N253" s="113"/>
    </row>
    <row r="254" spans="1:14" s="8" customFormat="1" ht="33.75" customHeight="1">
      <c r="A254" s="137" t="s">
        <v>39</v>
      </c>
      <c r="B254" s="115"/>
      <c r="C254" s="115">
        <v>262</v>
      </c>
      <c r="D254" s="115">
        <v>901140000</v>
      </c>
      <c r="E254" s="115">
        <v>321</v>
      </c>
      <c r="F254" s="115">
        <v>262</v>
      </c>
      <c r="G254" s="147" t="s">
        <v>526</v>
      </c>
      <c r="H254" s="118">
        <f>I254+J254+K254+L254+M254+N254</f>
        <v>0</v>
      </c>
      <c r="I254" s="125"/>
      <c r="J254" s="125">
        <v>0</v>
      </c>
      <c r="K254" s="113"/>
      <c r="L254" s="113"/>
      <c r="M254" s="113"/>
      <c r="N254" s="113"/>
    </row>
    <row r="255" spans="1:14" s="8" customFormat="1" ht="15.75" customHeight="1">
      <c r="A255" s="137" t="s">
        <v>303</v>
      </c>
      <c r="B255" s="115"/>
      <c r="C255" s="115"/>
      <c r="D255" s="115"/>
      <c r="E255" s="115"/>
      <c r="F255" s="115"/>
      <c r="G255" s="122"/>
      <c r="H255" s="118">
        <f>I255+J255+K255+L255+M255+N255</f>
        <v>0</v>
      </c>
      <c r="I255" s="125"/>
      <c r="J255" s="125"/>
      <c r="K255" s="113"/>
      <c r="L255" s="113"/>
      <c r="M255" s="113"/>
      <c r="N255" s="113"/>
    </row>
    <row r="256" spans="1:14" s="8" customFormat="1" ht="15.75" customHeight="1">
      <c r="A256" s="137" t="s">
        <v>304</v>
      </c>
      <c r="B256" s="115"/>
      <c r="C256" s="115">
        <v>290</v>
      </c>
      <c r="D256" s="115"/>
      <c r="E256" s="115">
        <v>350</v>
      </c>
      <c r="F256" s="115">
        <v>290</v>
      </c>
      <c r="G256" s="122"/>
      <c r="H256" s="118">
        <f>I256+J256+K256+L256+M256+N256</f>
        <v>0</v>
      </c>
      <c r="I256" s="125"/>
      <c r="J256" s="125"/>
      <c r="K256" s="113"/>
      <c r="L256" s="113"/>
      <c r="M256" s="113"/>
      <c r="N256" s="113"/>
    </row>
    <row r="257" spans="1:14" s="8" customFormat="1" ht="15.75" customHeight="1">
      <c r="A257" s="137" t="s">
        <v>305</v>
      </c>
      <c r="B257" s="115"/>
      <c r="C257" s="115"/>
      <c r="D257" s="115"/>
      <c r="E257" s="115"/>
      <c r="F257" s="115"/>
      <c r="G257" s="122"/>
      <c r="H257" s="118">
        <f>I257+J257+K257+L257+M257+N257</f>
        <v>0</v>
      </c>
      <c r="I257" s="125"/>
      <c r="J257" s="125"/>
      <c r="K257" s="113"/>
      <c r="L257" s="113"/>
      <c r="M257" s="113"/>
      <c r="N257" s="113"/>
    </row>
    <row r="258" spans="1:14" s="8" customFormat="1" ht="24.75" customHeight="1">
      <c r="A258" s="137" t="s">
        <v>306</v>
      </c>
      <c r="B258" s="115">
        <v>230</v>
      </c>
      <c r="C258" s="115"/>
      <c r="D258" s="115"/>
      <c r="E258" s="115"/>
      <c r="F258" s="115"/>
      <c r="G258" s="122"/>
      <c r="H258" s="118">
        <f aca="true" t="shared" si="22" ref="H258:N258">H259+H262</f>
        <v>3252431</v>
      </c>
      <c r="I258" s="125">
        <f t="shared" si="22"/>
        <v>2959713</v>
      </c>
      <c r="J258" s="125">
        <f t="shared" si="22"/>
        <v>0</v>
      </c>
      <c r="K258" s="125">
        <f t="shared" si="22"/>
        <v>0</v>
      </c>
      <c r="L258" s="125">
        <f t="shared" si="22"/>
        <v>0</v>
      </c>
      <c r="M258" s="125">
        <f t="shared" si="22"/>
        <v>292718</v>
      </c>
      <c r="N258" s="125">
        <f t="shared" si="22"/>
        <v>0</v>
      </c>
    </row>
    <row r="259" spans="1:14" s="8" customFormat="1" ht="15.75" customHeight="1">
      <c r="A259" s="143" t="s">
        <v>3</v>
      </c>
      <c r="B259" s="115"/>
      <c r="C259" s="115"/>
      <c r="D259" s="115"/>
      <c r="E259" s="115"/>
      <c r="F259" s="115"/>
      <c r="G259" s="122"/>
      <c r="H259" s="118">
        <f aca="true" t="shared" si="23" ref="H259:N259">H260+H261</f>
        <v>3252431</v>
      </c>
      <c r="I259" s="125">
        <f t="shared" si="23"/>
        <v>2959713</v>
      </c>
      <c r="J259" s="125">
        <f t="shared" si="23"/>
        <v>0</v>
      </c>
      <c r="K259" s="125">
        <f t="shared" si="23"/>
        <v>0</v>
      </c>
      <c r="L259" s="125">
        <f t="shared" si="23"/>
        <v>0</v>
      </c>
      <c r="M259" s="125">
        <f t="shared" si="23"/>
        <v>292718</v>
      </c>
      <c r="N259" s="125">
        <f t="shared" si="23"/>
        <v>0</v>
      </c>
    </row>
    <row r="260" spans="1:14" s="8" customFormat="1" ht="15.75" customHeight="1">
      <c r="A260" s="143" t="s">
        <v>307</v>
      </c>
      <c r="B260" s="115"/>
      <c r="C260" s="115">
        <v>290</v>
      </c>
      <c r="D260" s="115"/>
      <c r="E260" s="115">
        <v>831</v>
      </c>
      <c r="F260" s="115">
        <v>290</v>
      </c>
      <c r="G260" s="122"/>
      <c r="H260" s="118">
        <f>I260+J260+K260+L260+M260+N260</f>
        <v>0</v>
      </c>
      <c r="I260" s="125"/>
      <c r="J260" s="125"/>
      <c r="K260" s="113"/>
      <c r="L260" s="113"/>
      <c r="M260" s="113"/>
      <c r="N260" s="113"/>
    </row>
    <row r="261" spans="1:14" s="8" customFormat="1" ht="15.75" customHeight="1">
      <c r="A261" s="143" t="s">
        <v>308</v>
      </c>
      <c r="B261" s="115"/>
      <c r="C261" s="115">
        <v>290</v>
      </c>
      <c r="D261" s="115"/>
      <c r="E261" s="115">
        <v>850</v>
      </c>
      <c r="F261" s="115">
        <v>290</v>
      </c>
      <c r="G261" s="122"/>
      <c r="H261" s="118">
        <f>I261+J261+K261+L261+M261+N261</f>
        <v>3252431</v>
      </c>
      <c r="I261" s="125">
        <f aca="true" t="shared" si="24" ref="I261:N261">SUM(I263:I271)</f>
        <v>2959713</v>
      </c>
      <c r="J261" s="125">
        <f t="shared" si="24"/>
        <v>0</v>
      </c>
      <c r="K261" s="125">
        <f t="shared" si="24"/>
        <v>0</v>
      </c>
      <c r="L261" s="125">
        <f t="shared" si="24"/>
        <v>0</v>
      </c>
      <c r="M261" s="125">
        <f t="shared" si="24"/>
        <v>292718</v>
      </c>
      <c r="N261" s="125">
        <f t="shared" si="24"/>
        <v>0</v>
      </c>
    </row>
    <row r="262" spans="1:14" s="8" customFormat="1" ht="15.75" customHeight="1">
      <c r="A262" s="143" t="s">
        <v>4</v>
      </c>
      <c r="B262" s="115"/>
      <c r="C262" s="115"/>
      <c r="D262" s="115"/>
      <c r="E262" s="115"/>
      <c r="F262" s="115"/>
      <c r="G262" s="122"/>
      <c r="H262" s="118"/>
      <c r="I262" s="125"/>
      <c r="J262" s="125"/>
      <c r="K262" s="125"/>
      <c r="L262" s="125"/>
      <c r="M262" s="125"/>
      <c r="N262" s="125"/>
    </row>
    <row r="263" spans="1:14" s="8" customFormat="1" ht="26.25" customHeight="1">
      <c r="A263" s="143" t="s">
        <v>309</v>
      </c>
      <c r="B263" s="115"/>
      <c r="C263" s="115">
        <v>291</v>
      </c>
      <c r="D263" s="115">
        <v>800000000</v>
      </c>
      <c r="E263" s="115">
        <v>851</v>
      </c>
      <c r="F263" s="115">
        <v>291</v>
      </c>
      <c r="G263" s="102" t="s">
        <v>535</v>
      </c>
      <c r="H263" s="118">
        <f>I263+J263+K263+L263+M263+N263</f>
        <v>2959713</v>
      </c>
      <c r="I263" s="125">
        <v>2959713</v>
      </c>
      <c r="J263" s="125"/>
      <c r="K263" s="113"/>
      <c r="L263" s="113"/>
      <c r="M263" s="113">
        <v>0</v>
      </c>
      <c r="N263" s="113"/>
    </row>
    <row r="264" spans="1:14" s="8" customFormat="1" ht="26.25" customHeight="1">
      <c r="A264" s="143" t="s">
        <v>309</v>
      </c>
      <c r="B264" s="115"/>
      <c r="C264" s="115">
        <v>291</v>
      </c>
      <c r="D264" s="116" t="s">
        <v>524</v>
      </c>
      <c r="E264" s="115">
        <v>851</v>
      </c>
      <c r="F264" s="115">
        <v>291</v>
      </c>
      <c r="G264" s="102" t="s">
        <v>536</v>
      </c>
      <c r="H264" s="118">
        <f>I264+J264+K264+L264+M264+N264</f>
        <v>292718</v>
      </c>
      <c r="I264" s="125">
        <v>0</v>
      </c>
      <c r="J264" s="125"/>
      <c r="K264" s="113"/>
      <c r="L264" s="113"/>
      <c r="M264" s="113">
        <v>292718</v>
      </c>
      <c r="N264" s="113"/>
    </row>
    <row r="265" spans="1:15" s="8" customFormat="1" ht="15" customHeight="1">
      <c r="A265" s="143" t="s">
        <v>357</v>
      </c>
      <c r="B265" s="115"/>
      <c r="C265" s="115">
        <v>291</v>
      </c>
      <c r="D265" s="115"/>
      <c r="E265" s="115">
        <v>852</v>
      </c>
      <c r="F265" s="115">
        <v>291</v>
      </c>
      <c r="G265" s="122"/>
      <c r="H265" s="118">
        <f aca="true" t="shared" si="25" ref="H265:H272">I265+J265+K265+L265+M265+N265</f>
        <v>0</v>
      </c>
      <c r="I265" s="125"/>
      <c r="J265" s="125"/>
      <c r="K265" s="113"/>
      <c r="L265" s="113"/>
      <c r="M265" s="113"/>
      <c r="N265" s="113"/>
      <c r="O265" s="8" t="s">
        <v>378</v>
      </c>
    </row>
    <row r="266" spans="1:15" s="8" customFormat="1" ht="15" customHeight="1">
      <c r="A266" s="143" t="s">
        <v>310</v>
      </c>
      <c r="B266" s="115"/>
      <c r="C266" s="115">
        <v>291</v>
      </c>
      <c r="D266" s="115"/>
      <c r="E266" s="115">
        <v>853</v>
      </c>
      <c r="F266" s="115">
        <v>291</v>
      </c>
      <c r="G266" s="122"/>
      <c r="H266" s="118">
        <f t="shared" si="25"/>
        <v>0</v>
      </c>
      <c r="I266" s="125"/>
      <c r="J266" s="125"/>
      <c r="K266" s="113"/>
      <c r="L266" s="113"/>
      <c r="M266" s="113"/>
      <c r="N266" s="113"/>
      <c r="O266" s="8" t="s">
        <v>379</v>
      </c>
    </row>
    <row r="267" spans="1:14" s="8" customFormat="1" ht="34.5" customHeight="1">
      <c r="A267" s="143" t="s">
        <v>358</v>
      </c>
      <c r="B267" s="115"/>
      <c r="C267" s="115">
        <v>292</v>
      </c>
      <c r="D267" s="115"/>
      <c r="E267" s="115">
        <v>853</v>
      </c>
      <c r="F267" s="115">
        <v>292</v>
      </c>
      <c r="G267" s="122"/>
      <c r="H267" s="118">
        <f t="shared" si="25"/>
        <v>0</v>
      </c>
      <c r="I267" s="125"/>
      <c r="J267" s="125"/>
      <c r="K267" s="113"/>
      <c r="L267" s="113"/>
      <c r="M267" s="113"/>
      <c r="N267" s="113"/>
    </row>
    <row r="268" spans="1:14" s="8" customFormat="1" ht="26.25" customHeight="1">
      <c r="A268" s="143" t="s">
        <v>359</v>
      </c>
      <c r="B268" s="115"/>
      <c r="C268" s="115">
        <v>293</v>
      </c>
      <c r="D268" s="115"/>
      <c r="E268" s="115">
        <v>853</v>
      </c>
      <c r="F268" s="115">
        <v>293</v>
      </c>
      <c r="G268" s="122"/>
      <c r="H268" s="118">
        <f t="shared" si="25"/>
        <v>0</v>
      </c>
      <c r="I268" s="125"/>
      <c r="J268" s="125"/>
      <c r="K268" s="113"/>
      <c r="L268" s="113"/>
      <c r="M268" s="113"/>
      <c r="N268" s="113"/>
    </row>
    <row r="269" spans="1:14" s="8" customFormat="1" ht="26.25" customHeight="1">
      <c r="A269" s="143" t="s">
        <v>360</v>
      </c>
      <c r="B269" s="115"/>
      <c r="C269" s="115">
        <v>294</v>
      </c>
      <c r="D269" s="115"/>
      <c r="E269" s="115">
        <v>853</v>
      </c>
      <c r="F269" s="115">
        <v>294</v>
      </c>
      <c r="G269" s="122"/>
      <c r="H269" s="118">
        <f t="shared" si="25"/>
        <v>0</v>
      </c>
      <c r="I269" s="125"/>
      <c r="J269" s="125"/>
      <c r="K269" s="113"/>
      <c r="L269" s="113"/>
      <c r="M269" s="113"/>
      <c r="N269" s="113"/>
    </row>
    <row r="270" spans="1:14" s="8" customFormat="1" ht="18" customHeight="1">
      <c r="A270" s="143" t="s">
        <v>361</v>
      </c>
      <c r="B270" s="115"/>
      <c r="C270" s="115">
        <v>295</v>
      </c>
      <c r="D270" s="115"/>
      <c r="E270" s="115">
        <v>853</v>
      </c>
      <c r="F270" s="115">
        <v>295</v>
      </c>
      <c r="G270" s="122"/>
      <c r="H270" s="118">
        <f t="shared" si="25"/>
        <v>0</v>
      </c>
      <c r="I270" s="125"/>
      <c r="J270" s="125"/>
      <c r="K270" s="113"/>
      <c r="L270" s="113"/>
      <c r="M270" s="113"/>
      <c r="N270" s="113"/>
    </row>
    <row r="271" spans="1:14" s="8" customFormat="1" ht="18" customHeight="1">
      <c r="A271" s="143" t="s">
        <v>362</v>
      </c>
      <c r="B271" s="115"/>
      <c r="C271" s="115">
        <v>296</v>
      </c>
      <c r="D271" s="115"/>
      <c r="E271" s="115">
        <v>853</v>
      </c>
      <c r="F271" s="115">
        <v>296</v>
      </c>
      <c r="G271" s="122"/>
      <c r="H271" s="118">
        <f t="shared" si="25"/>
        <v>0</v>
      </c>
      <c r="I271" s="125"/>
      <c r="J271" s="125"/>
      <c r="K271" s="113"/>
      <c r="L271" s="113"/>
      <c r="M271" s="113"/>
      <c r="N271" s="113"/>
    </row>
    <row r="272" spans="1:14" s="8" customFormat="1" ht="18" customHeight="1">
      <c r="A272" s="143" t="s">
        <v>311</v>
      </c>
      <c r="B272" s="115">
        <v>240</v>
      </c>
      <c r="C272" s="115"/>
      <c r="D272" s="115"/>
      <c r="E272" s="115"/>
      <c r="F272" s="115"/>
      <c r="G272" s="122"/>
      <c r="H272" s="118">
        <f t="shared" si="25"/>
        <v>0</v>
      </c>
      <c r="I272" s="125"/>
      <c r="J272" s="125"/>
      <c r="K272" s="113"/>
      <c r="L272" s="113"/>
      <c r="M272" s="113"/>
      <c r="N272" s="113"/>
    </row>
    <row r="273" spans="1:14" s="8" customFormat="1" ht="28.5" customHeight="1">
      <c r="A273" s="137" t="s">
        <v>312</v>
      </c>
      <c r="B273" s="115">
        <v>250</v>
      </c>
      <c r="C273" s="115"/>
      <c r="D273" s="115"/>
      <c r="E273" s="115"/>
      <c r="F273" s="115"/>
      <c r="G273" s="122"/>
      <c r="H273" s="118">
        <f>H275+H276</f>
        <v>0</v>
      </c>
      <c r="I273" s="125">
        <f aca="true" t="shared" si="26" ref="I273:N273">I275+I276</f>
        <v>0</v>
      </c>
      <c r="J273" s="125">
        <f t="shared" si="26"/>
        <v>0</v>
      </c>
      <c r="K273" s="125">
        <f t="shared" si="26"/>
        <v>0</v>
      </c>
      <c r="L273" s="125">
        <f t="shared" si="26"/>
        <v>0</v>
      </c>
      <c r="M273" s="125">
        <f t="shared" si="26"/>
        <v>0</v>
      </c>
      <c r="N273" s="125">
        <f t="shared" si="26"/>
        <v>0</v>
      </c>
    </row>
    <row r="274" spans="1:14" s="8" customFormat="1" ht="14.25" customHeight="1">
      <c r="A274" s="143" t="s">
        <v>4</v>
      </c>
      <c r="B274" s="115"/>
      <c r="C274" s="115"/>
      <c r="D274" s="115"/>
      <c r="E274" s="115"/>
      <c r="F274" s="115"/>
      <c r="G274" s="122"/>
      <c r="H274" s="118"/>
      <c r="I274" s="125"/>
      <c r="J274" s="125"/>
      <c r="K274" s="113"/>
      <c r="L274" s="113"/>
      <c r="M274" s="113"/>
      <c r="N274" s="113"/>
    </row>
    <row r="275" spans="1:14" s="8" customFormat="1" ht="29.25" customHeight="1">
      <c r="A275" s="137" t="s">
        <v>313</v>
      </c>
      <c r="B275" s="115"/>
      <c r="C275" s="115"/>
      <c r="D275" s="115"/>
      <c r="E275" s="115"/>
      <c r="F275" s="115"/>
      <c r="G275" s="122"/>
      <c r="H275" s="118">
        <f>I275+J275+K275+L275+M275+N275</f>
        <v>0</v>
      </c>
      <c r="I275" s="125"/>
      <c r="J275" s="125"/>
      <c r="K275" s="113"/>
      <c r="L275" s="113"/>
      <c r="M275" s="113"/>
      <c r="N275" s="113"/>
    </row>
    <row r="276" spans="1:14" s="8" customFormat="1" ht="34.5" customHeight="1">
      <c r="A276" s="143" t="s">
        <v>314</v>
      </c>
      <c r="B276" s="115"/>
      <c r="C276" s="115"/>
      <c r="D276" s="115"/>
      <c r="E276" s="115"/>
      <c r="F276" s="115"/>
      <c r="G276" s="122"/>
      <c r="H276" s="118">
        <f>I276+J276+K276+L276+M276+N276</f>
        <v>0</v>
      </c>
      <c r="I276" s="125"/>
      <c r="J276" s="125"/>
      <c r="K276" s="125"/>
      <c r="L276" s="125"/>
      <c r="M276" s="125"/>
      <c r="N276" s="113"/>
    </row>
    <row r="277" spans="1:14" s="8" customFormat="1" ht="27" customHeight="1">
      <c r="A277" s="143" t="s">
        <v>315</v>
      </c>
      <c r="B277" s="115">
        <v>260</v>
      </c>
      <c r="C277" s="115"/>
      <c r="D277" s="115"/>
      <c r="E277" s="115"/>
      <c r="F277" s="115"/>
      <c r="G277" s="122"/>
      <c r="H277" s="118">
        <f>I277+J277+M277</f>
        <v>9204226.74</v>
      </c>
      <c r="I277" s="125">
        <f>I279+I280+I283+I293+I294+I296+I297+I300+I307</f>
        <v>5492911.640000001</v>
      </c>
      <c r="J277" s="125">
        <f>J279+J282+J283+J292+J293+J296+J299+J300+J306+J307+J314</f>
        <v>0</v>
      </c>
      <c r="K277" s="125">
        <f>K279+K282+K283+K292+K293+K296+K299+K300+K306+K307+K314</f>
        <v>0</v>
      </c>
      <c r="L277" s="125">
        <f>L279+L282+L283+L292+L293+L296+L299+L300+L306+L307+L314</f>
        <v>0</v>
      </c>
      <c r="M277" s="125">
        <f>M279+M282+M283+M292+M293+M296+M299+M300+M306+M307+M314+M281+M295+M313+M298</f>
        <v>3711315.0999999996</v>
      </c>
      <c r="N277" s="125">
        <f>N279+N282+N283+N292+N293+N296+N299+N300+N306+N307+N314</f>
        <v>0</v>
      </c>
    </row>
    <row r="278" spans="1:14" s="41" customFormat="1" ht="15.75" customHeight="1">
      <c r="A278" s="143" t="s">
        <v>4</v>
      </c>
      <c r="B278" s="149"/>
      <c r="C278" s="115"/>
      <c r="D278" s="149"/>
      <c r="E278" s="149"/>
      <c r="F278" s="115"/>
      <c r="G278" s="122"/>
      <c r="H278" s="118"/>
      <c r="I278" s="118"/>
      <c r="J278" s="118"/>
      <c r="K278" s="118"/>
      <c r="L278" s="118"/>
      <c r="M278" s="118"/>
      <c r="N278" s="118"/>
    </row>
    <row r="279" spans="1:14" s="8" customFormat="1" ht="16.5" customHeight="1">
      <c r="A279" s="143" t="s">
        <v>316</v>
      </c>
      <c r="B279" s="115"/>
      <c r="C279" s="115">
        <v>221</v>
      </c>
      <c r="D279" s="115">
        <v>800000000</v>
      </c>
      <c r="E279" s="115">
        <v>244</v>
      </c>
      <c r="F279" s="115">
        <v>221</v>
      </c>
      <c r="G279" s="102" t="s">
        <v>534</v>
      </c>
      <c r="H279" s="118">
        <f>I279+J279+M279</f>
        <v>72000</v>
      </c>
      <c r="I279" s="125">
        <v>72000</v>
      </c>
      <c r="J279" s="125"/>
      <c r="K279" s="113"/>
      <c r="L279" s="113"/>
      <c r="M279" s="113"/>
      <c r="N279" s="113"/>
    </row>
    <row r="280" spans="1:14" s="8" customFormat="1" ht="16.5" customHeight="1">
      <c r="A280" s="143" t="s">
        <v>316</v>
      </c>
      <c r="B280" s="115"/>
      <c r="C280" s="115">
        <v>221</v>
      </c>
      <c r="D280" s="115">
        <v>800000000</v>
      </c>
      <c r="E280" s="115">
        <v>244</v>
      </c>
      <c r="F280" s="115">
        <v>221</v>
      </c>
      <c r="G280" s="102" t="s">
        <v>535</v>
      </c>
      <c r="H280" s="118">
        <f>I280+J280+M280</f>
        <v>32000.1</v>
      </c>
      <c r="I280" s="125">
        <v>32000.1</v>
      </c>
      <c r="J280" s="125"/>
      <c r="K280" s="113"/>
      <c r="L280" s="113"/>
      <c r="M280" s="113"/>
      <c r="N280" s="113"/>
    </row>
    <row r="281" spans="1:14" s="8" customFormat="1" ht="16.5" customHeight="1">
      <c r="A281" s="143" t="s">
        <v>316</v>
      </c>
      <c r="B281" s="115"/>
      <c r="C281" s="115">
        <v>221</v>
      </c>
      <c r="D281" s="116" t="s">
        <v>524</v>
      </c>
      <c r="E281" s="115">
        <v>244</v>
      </c>
      <c r="F281" s="115">
        <v>221</v>
      </c>
      <c r="G281" s="102" t="s">
        <v>536</v>
      </c>
      <c r="H281" s="118">
        <f>I281+J281+M281</f>
        <v>2909.1</v>
      </c>
      <c r="I281" s="125">
        <v>0</v>
      </c>
      <c r="J281" s="125"/>
      <c r="K281" s="113"/>
      <c r="L281" s="113"/>
      <c r="M281" s="113">
        <v>2909.1</v>
      </c>
      <c r="N281" s="113"/>
    </row>
    <row r="282" spans="1:14" s="8" customFormat="1" ht="15.75" customHeight="1">
      <c r="A282" s="143" t="s">
        <v>317</v>
      </c>
      <c r="B282" s="115"/>
      <c r="C282" s="115">
        <v>222</v>
      </c>
      <c r="D282" s="115"/>
      <c r="E282" s="115"/>
      <c r="F282" s="115">
        <v>222</v>
      </c>
      <c r="G282" s="122"/>
      <c r="H282" s="118">
        <f>I282+J282+K282+L282+M282+N282</f>
        <v>0</v>
      </c>
      <c r="I282" s="125"/>
      <c r="J282" s="125"/>
      <c r="K282" s="113"/>
      <c r="L282" s="113"/>
      <c r="M282" s="113"/>
      <c r="N282" s="113"/>
    </row>
    <row r="283" spans="1:14" s="8" customFormat="1" ht="14.25" customHeight="1">
      <c r="A283" s="143" t="s">
        <v>318</v>
      </c>
      <c r="B283" s="115"/>
      <c r="C283" s="115">
        <v>223</v>
      </c>
      <c r="D283" s="115"/>
      <c r="E283" s="115"/>
      <c r="F283" s="115">
        <v>223</v>
      </c>
      <c r="G283" s="122"/>
      <c r="H283" s="118">
        <f>I283+J283+M283</f>
        <v>2037560.0399999998</v>
      </c>
      <c r="I283" s="125">
        <f>I285+I286+I287+I288</f>
        <v>1842358.5699999998</v>
      </c>
      <c r="J283" s="125">
        <f>J285+J286+J287+J288</f>
        <v>0</v>
      </c>
      <c r="K283" s="125">
        <f>K285+K286+K287+K288</f>
        <v>0</v>
      </c>
      <c r="L283" s="125">
        <f>L285+L286+L287+L288</f>
        <v>0</v>
      </c>
      <c r="M283" s="125">
        <f>SUM(M285:M291)</f>
        <v>195201.47</v>
      </c>
      <c r="N283" s="125">
        <f>N285+N286+N287+N288</f>
        <v>0</v>
      </c>
    </row>
    <row r="284" spans="1:14" s="8" customFormat="1" ht="12.75">
      <c r="A284" s="143" t="s">
        <v>4</v>
      </c>
      <c r="B284" s="115"/>
      <c r="C284" s="115"/>
      <c r="D284" s="115"/>
      <c r="E284" s="115"/>
      <c r="F284" s="115"/>
      <c r="G284" s="122"/>
      <c r="H284" s="118"/>
      <c r="I284" s="125"/>
      <c r="J284" s="125"/>
      <c r="K284" s="113"/>
      <c r="L284" s="113"/>
      <c r="M284" s="113"/>
      <c r="N284" s="113"/>
    </row>
    <row r="285" spans="1:14" s="8" customFormat="1" ht="15" customHeight="1">
      <c r="A285" s="143" t="s">
        <v>319</v>
      </c>
      <c r="B285" s="115"/>
      <c r="C285" s="115"/>
      <c r="D285" s="115">
        <v>800000000</v>
      </c>
      <c r="E285" s="115"/>
      <c r="F285" s="115"/>
      <c r="G285" s="102" t="s">
        <v>535</v>
      </c>
      <c r="H285" s="118">
        <f aca="true" t="shared" si="27" ref="H285:H300">I285+J285+K285+L285+M285+N285</f>
        <v>1246845.97</v>
      </c>
      <c r="I285" s="125">
        <v>1246845.97</v>
      </c>
      <c r="J285" s="125"/>
      <c r="K285" s="113"/>
      <c r="L285" s="113"/>
      <c r="M285" s="113">
        <v>0</v>
      </c>
      <c r="N285" s="113"/>
    </row>
    <row r="286" spans="1:14" s="8" customFormat="1" ht="15" customHeight="1">
      <c r="A286" s="143" t="s">
        <v>320</v>
      </c>
      <c r="B286" s="115"/>
      <c r="C286" s="115"/>
      <c r="D286" s="115">
        <v>800000000</v>
      </c>
      <c r="E286" s="115"/>
      <c r="F286" s="115"/>
      <c r="G286" s="102" t="s">
        <v>535</v>
      </c>
      <c r="H286" s="118">
        <f t="shared" si="27"/>
        <v>0</v>
      </c>
      <c r="I286" s="125">
        <v>0</v>
      </c>
      <c r="J286" s="125"/>
      <c r="K286" s="113"/>
      <c r="L286" s="113"/>
      <c r="M286" s="113"/>
      <c r="N286" s="113"/>
    </row>
    <row r="287" spans="1:14" s="8" customFormat="1" ht="15" customHeight="1">
      <c r="A287" s="143" t="s">
        <v>321</v>
      </c>
      <c r="B287" s="115"/>
      <c r="C287" s="115"/>
      <c r="D287" s="115">
        <v>800000000</v>
      </c>
      <c r="E287" s="115"/>
      <c r="F287" s="115"/>
      <c r="G287" s="102" t="s">
        <v>535</v>
      </c>
      <c r="H287" s="118">
        <f t="shared" si="27"/>
        <v>470359.68</v>
      </c>
      <c r="I287" s="125">
        <v>470359.68</v>
      </c>
      <c r="J287" s="125"/>
      <c r="K287" s="113"/>
      <c r="L287" s="113"/>
      <c r="M287" s="113"/>
      <c r="N287" s="113"/>
    </row>
    <row r="288" spans="1:14" s="8" customFormat="1" ht="15" customHeight="1">
      <c r="A288" s="143" t="s">
        <v>322</v>
      </c>
      <c r="B288" s="115"/>
      <c r="C288" s="115"/>
      <c r="D288" s="115">
        <v>800000000</v>
      </c>
      <c r="E288" s="115"/>
      <c r="F288" s="115"/>
      <c r="G288" s="102" t="s">
        <v>535</v>
      </c>
      <c r="H288" s="118">
        <f t="shared" si="27"/>
        <v>125152.92</v>
      </c>
      <c r="I288" s="125">
        <v>125152.92</v>
      </c>
      <c r="J288" s="125"/>
      <c r="K288" s="113"/>
      <c r="L288" s="113"/>
      <c r="M288" s="113"/>
      <c r="N288" s="113"/>
    </row>
    <row r="289" spans="1:14" s="8" customFormat="1" ht="15" customHeight="1">
      <c r="A289" s="143" t="s">
        <v>319</v>
      </c>
      <c r="B289" s="115"/>
      <c r="C289" s="115"/>
      <c r="D289" s="116" t="s">
        <v>524</v>
      </c>
      <c r="E289" s="115"/>
      <c r="F289" s="115"/>
      <c r="G289" s="102" t="s">
        <v>536</v>
      </c>
      <c r="H289" s="118">
        <f t="shared" si="27"/>
        <v>9301.35</v>
      </c>
      <c r="I289" s="125">
        <v>0</v>
      </c>
      <c r="J289" s="125"/>
      <c r="K289" s="113"/>
      <c r="L289" s="113"/>
      <c r="M289" s="113">
        <v>9301.35</v>
      </c>
      <c r="N289" s="113"/>
    </row>
    <row r="290" spans="1:14" s="8" customFormat="1" ht="15" customHeight="1">
      <c r="A290" s="143" t="s">
        <v>321</v>
      </c>
      <c r="B290" s="115"/>
      <c r="C290" s="115"/>
      <c r="D290" s="116" t="s">
        <v>524</v>
      </c>
      <c r="E290" s="115"/>
      <c r="F290" s="115"/>
      <c r="G290" s="102" t="s">
        <v>536</v>
      </c>
      <c r="H290" s="118">
        <f t="shared" si="27"/>
        <v>143362.88</v>
      </c>
      <c r="I290" s="125">
        <v>0</v>
      </c>
      <c r="J290" s="125"/>
      <c r="K290" s="113"/>
      <c r="L290" s="113"/>
      <c r="M290" s="113">
        <v>143362.88</v>
      </c>
      <c r="N290" s="113"/>
    </row>
    <row r="291" spans="1:14" s="8" customFormat="1" ht="15" customHeight="1">
      <c r="A291" s="143" t="s">
        <v>322</v>
      </c>
      <c r="B291" s="115"/>
      <c r="C291" s="115"/>
      <c r="D291" s="116" t="s">
        <v>524</v>
      </c>
      <c r="E291" s="115"/>
      <c r="F291" s="115"/>
      <c r="G291" s="102" t="s">
        <v>536</v>
      </c>
      <c r="H291" s="118">
        <f t="shared" si="27"/>
        <v>42537.24</v>
      </c>
      <c r="I291" s="125">
        <v>0</v>
      </c>
      <c r="J291" s="125"/>
      <c r="K291" s="113"/>
      <c r="L291" s="113"/>
      <c r="M291" s="113">
        <v>42537.24</v>
      </c>
      <c r="N291" s="113"/>
    </row>
    <row r="292" spans="1:14" s="8" customFormat="1" ht="15" customHeight="1">
      <c r="A292" s="143" t="s">
        <v>323</v>
      </c>
      <c r="B292" s="115"/>
      <c r="C292" s="115">
        <v>224</v>
      </c>
      <c r="D292" s="115"/>
      <c r="E292" s="115"/>
      <c r="F292" s="115">
        <v>224</v>
      </c>
      <c r="G292" s="122"/>
      <c r="H292" s="118">
        <f t="shared" si="27"/>
        <v>0</v>
      </c>
      <c r="I292" s="125">
        <v>0</v>
      </c>
      <c r="J292" s="125"/>
      <c r="K292" s="113"/>
      <c r="L292" s="113"/>
      <c r="M292" s="113"/>
      <c r="N292" s="113"/>
    </row>
    <row r="293" spans="1:14" s="8" customFormat="1" ht="15" customHeight="1">
      <c r="A293" s="143" t="s">
        <v>324</v>
      </c>
      <c r="B293" s="115"/>
      <c r="C293" s="115">
        <v>225</v>
      </c>
      <c r="D293" s="115">
        <v>800000000</v>
      </c>
      <c r="E293" s="115"/>
      <c r="F293" s="115">
        <v>225</v>
      </c>
      <c r="G293" s="102" t="s">
        <v>534</v>
      </c>
      <c r="H293" s="118">
        <f t="shared" si="27"/>
        <v>132945.86</v>
      </c>
      <c r="I293" s="125">
        <v>132945.86</v>
      </c>
      <c r="J293" s="125"/>
      <c r="K293" s="113"/>
      <c r="L293" s="113"/>
      <c r="M293" s="113"/>
      <c r="N293" s="113"/>
    </row>
    <row r="294" spans="1:14" s="8" customFormat="1" ht="15" customHeight="1">
      <c r="A294" s="143" t="s">
        <v>324</v>
      </c>
      <c r="B294" s="115"/>
      <c r="C294" s="115">
        <v>225</v>
      </c>
      <c r="D294" s="115">
        <v>800000000</v>
      </c>
      <c r="E294" s="115"/>
      <c r="F294" s="115">
        <v>225</v>
      </c>
      <c r="G294" s="102" t="s">
        <v>535</v>
      </c>
      <c r="H294" s="118">
        <f t="shared" si="27"/>
        <v>2270207.21</v>
      </c>
      <c r="I294" s="125">
        <f>2200842.68+69364.53</f>
        <v>2270207.21</v>
      </c>
      <c r="J294" s="125"/>
      <c r="K294" s="113"/>
      <c r="L294" s="113"/>
      <c r="M294" s="113"/>
      <c r="N294" s="113"/>
    </row>
    <row r="295" spans="1:14" s="8" customFormat="1" ht="15" customHeight="1">
      <c r="A295" s="143" t="s">
        <v>324</v>
      </c>
      <c r="B295" s="115"/>
      <c r="C295" s="115">
        <v>225</v>
      </c>
      <c r="D295" s="116" t="s">
        <v>524</v>
      </c>
      <c r="E295" s="115"/>
      <c r="F295" s="115">
        <v>225</v>
      </c>
      <c r="G295" s="102" t="s">
        <v>536</v>
      </c>
      <c r="H295" s="118">
        <f t="shared" si="27"/>
        <v>2634941.9499999997</v>
      </c>
      <c r="I295" s="125">
        <v>0</v>
      </c>
      <c r="J295" s="125"/>
      <c r="K295" s="113"/>
      <c r="L295" s="113"/>
      <c r="M295" s="113">
        <f>2600998.63+33943.32</f>
        <v>2634941.9499999997</v>
      </c>
      <c r="N295" s="113"/>
    </row>
    <row r="296" spans="1:14" s="8" customFormat="1" ht="15" customHeight="1">
      <c r="A296" s="143" t="s">
        <v>325</v>
      </c>
      <c r="B296" s="115"/>
      <c r="C296" s="115">
        <v>310</v>
      </c>
      <c r="D296" s="115">
        <v>800000000</v>
      </c>
      <c r="E296" s="115"/>
      <c r="F296" s="115">
        <v>310</v>
      </c>
      <c r="G296" s="102" t="s">
        <v>534</v>
      </c>
      <c r="H296" s="118">
        <f t="shared" si="27"/>
        <v>450000</v>
      </c>
      <c r="I296" s="125">
        <v>450000</v>
      </c>
      <c r="J296" s="125"/>
      <c r="K296" s="113"/>
      <c r="L296" s="113"/>
      <c r="M296" s="113"/>
      <c r="N296" s="113"/>
    </row>
    <row r="297" spans="1:14" s="8" customFormat="1" ht="15" customHeight="1">
      <c r="A297" s="143" t="s">
        <v>325</v>
      </c>
      <c r="B297" s="115"/>
      <c r="C297" s="115">
        <v>310</v>
      </c>
      <c r="D297" s="115">
        <v>800000000</v>
      </c>
      <c r="E297" s="115"/>
      <c r="F297" s="115">
        <v>310</v>
      </c>
      <c r="G297" s="102" t="s">
        <v>535</v>
      </c>
      <c r="H297" s="118">
        <f t="shared" si="27"/>
        <v>262999.9</v>
      </c>
      <c r="I297" s="125">
        <v>262999.9</v>
      </c>
      <c r="J297" s="125"/>
      <c r="K297" s="113"/>
      <c r="L297" s="113"/>
      <c r="M297" s="113"/>
      <c r="N297" s="113"/>
    </row>
    <row r="298" spans="1:14" s="8" customFormat="1" ht="15" customHeight="1">
      <c r="A298" s="143" t="s">
        <v>325</v>
      </c>
      <c r="B298" s="115"/>
      <c r="C298" s="115">
        <v>310</v>
      </c>
      <c r="D298" s="116" t="s">
        <v>524</v>
      </c>
      <c r="E298" s="115"/>
      <c r="F298" s="115">
        <v>310</v>
      </c>
      <c r="G298" s="102" t="s">
        <v>536</v>
      </c>
      <c r="H298" s="118">
        <f t="shared" si="27"/>
        <v>104248</v>
      </c>
      <c r="I298" s="125">
        <v>0</v>
      </c>
      <c r="J298" s="125"/>
      <c r="K298" s="113"/>
      <c r="L298" s="113"/>
      <c r="M298" s="113">
        <v>104248</v>
      </c>
      <c r="N298" s="113"/>
    </row>
    <row r="299" spans="1:14" s="8" customFormat="1" ht="15" customHeight="1">
      <c r="A299" s="143" t="s">
        <v>326</v>
      </c>
      <c r="B299" s="115"/>
      <c r="C299" s="115">
        <v>320</v>
      </c>
      <c r="D299" s="115"/>
      <c r="E299" s="115"/>
      <c r="F299" s="115">
        <v>320</v>
      </c>
      <c r="G299" s="122"/>
      <c r="H299" s="118">
        <f t="shared" si="27"/>
        <v>0</v>
      </c>
      <c r="I299" s="125">
        <v>0</v>
      </c>
      <c r="J299" s="125"/>
      <c r="K299" s="113"/>
      <c r="L299" s="113"/>
      <c r="M299" s="113"/>
      <c r="N299" s="113"/>
    </row>
    <row r="300" spans="1:14" s="8" customFormat="1" ht="15" customHeight="1">
      <c r="A300" s="143" t="s">
        <v>327</v>
      </c>
      <c r="B300" s="115"/>
      <c r="C300" s="115">
        <v>340</v>
      </c>
      <c r="D300" s="115"/>
      <c r="E300" s="115"/>
      <c r="F300" s="115">
        <v>340</v>
      </c>
      <c r="G300" s="122"/>
      <c r="H300" s="118">
        <f t="shared" si="27"/>
        <v>124943.1</v>
      </c>
      <c r="I300" s="125">
        <f aca="true" t="shared" si="28" ref="I300:N300">I301+I302+I303+I304+I305</f>
        <v>124943.1</v>
      </c>
      <c r="J300" s="125">
        <f t="shared" si="28"/>
        <v>0</v>
      </c>
      <c r="K300" s="125">
        <f t="shared" si="28"/>
        <v>0</v>
      </c>
      <c r="L300" s="125">
        <f t="shared" si="28"/>
        <v>0</v>
      </c>
      <c r="M300" s="125">
        <f t="shared" si="28"/>
        <v>0</v>
      </c>
      <c r="N300" s="125">
        <f t="shared" si="28"/>
        <v>0</v>
      </c>
    </row>
    <row r="301" spans="1:14" s="8" customFormat="1" ht="15" customHeight="1">
      <c r="A301" s="143" t="s">
        <v>4</v>
      </c>
      <c r="B301" s="115"/>
      <c r="C301" s="115"/>
      <c r="D301" s="115"/>
      <c r="E301" s="115"/>
      <c r="F301" s="115"/>
      <c r="G301" s="122"/>
      <c r="H301" s="118"/>
      <c r="I301" s="125"/>
      <c r="J301" s="125"/>
      <c r="K301" s="113"/>
      <c r="L301" s="113"/>
      <c r="M301" s="113"/>
      <c r="N301" s="113"/>
    </row>
    <row r="302" spans="1:14" s="8" customFormat="1" ht="15" customHeight="1">
      <c r="A302" s="143" t="s">
        <v>328</v>
      </c>
      <c r="B302" s="115"/>
      <c r="C302" s="115"/>
      <c r="D302" s="115"/>
      <c r="E302" s="115"/>
      <c r="F302" s="115"/>
      <c r="G302" s="102"/>
      <c r="H302" s="118">
        <f>I302+J302+K302+L302+M302+N302</f>
        <v>0</v>
      </c>
      <c r="I302" s="125">
        <v>0</v>
      </c>
      <c r="J302" s="125"/>
      <c r="K302" s="113"/>
      <c r="L302" s="113"/>
      <c r="M302" s="113"/>
      <c r="N302" s="113"/>
    </row>
    <row r="303" spans="1:14" s="8" customFormat="1" ht="15" customHeight="1">
      <c r="A303" s="143" t="s">
        <v>329</v>
      </c>
      <c r="B303" s="115"/>
      <c r="C303" s="115"/>
      <c r="D303" s="115"/>
      <c r="E303" s="115"/>
      <c r="F303" s="115"/>
      <c r="G303" s="122"/>
      <c r="H303" s="118">
        <f>I303+J303+K303+L303+M303+N303</f>
        <v>0</v>
      </c>
      <c r="I303" s="125">
        <v>0</v>
      </c>
      <c r="J303" s="125"/>
      <c r="K303" s="113"/>
      <c r="L303" s="113"/>
      <c r="M303" s="113"/>
      <c r="N303" s="113"/>
    </row>
    <row r="304" spans="1:14" s="8" customFormat="1" ht="15" customHeight="1">
      <c r="A304" s="143" t="s">
        <v>330</v>
      </c>
      <c r="B304" s="115"/>
      <c r="C304" s="115">
        <v>346</v>
      </c>
      <c r="D304" s="115">
        <v>800000000</v>
      </c>
      <c r="E304" s="115"/>
      <c r="F304" s="115"/>
      <c r="G304" s="102" t="s">
        <v>535</v>
      </c>
      <c r="H304" s="118">
        <f>I304+J304+K304+L304+M304+N304</f>
        <v>124943.1</v>
      </c>
      <c r="I304" s="125">
        <v>124943.1</v>
      </c>
      <c r="J304" s="125"/>
      <c r="K304" s="113"/>
      <c r="L304" s="113"/>
      <c r="M304" s="113"/>
      <c r="N304" s="113"/>
    </row>
    <row r="305" spans="1:14" s="8" customFormat="1" ht="15" customHeight="1">
      <c r="A305" s="143" t="s">
        <v>331</v>
      </c>
      <c r="B305" s="115"/>
      <c r="C305" s="115"/>
      <c r="D305" s="115"/>
      <c r="E305" s="115"/>
      <c r="F305" s="115"/>
      <c r="G305" s="122"/>
      <c r="H305" s="118">
        <f>I305+J305+K305+L305+M305+N305</f>
        <v>0</v>
      </c>
      <c r="I305" s="125">
        <v>0</v>
      </c>
      <c r="J305" s="125"/>
      <c r="K305" s="113"/>
      <c r="L305" s="113"/>
      <c r="M305" s="113"/>
      <c r="N305" s="113"/>
    </row>
    <row r="306" spans="1:14" s="8" customFormat="1" ht="17.25" customHeight="1">
      <c r="A306" s="143" t="s">
        <v>332</v>
      </c>
      <c r="B306" s="115"/>
      <c r="C306" s="115">
        <v>530</v>
      </c>
      <c r="D306" s="115"/>
      <c r="E306" s="115">
        <v>465</v>
      </c>
      <c r="F306" s="115">
        <v>530</v>
      </c>
      <c r="G306" s="122"/>
      <c r="H306" s="118"/>
      <c r="I306" s="125"/>
      <c r="J306" s="125"/>
      <c r="K306" s="113"/>
      <c r="L306" s="113"/>
      <c r="M306" s="113"/>
      <c r="N306" s="113"/>
    </row>
    <row r="307" spans="1:14" s="8" customFormat="1" ht="17.25" customHeight="1">
      <c r="A307" s="143" t="s">
        <v>333</v>
      </c>
      <c r="B307" s="115"/>
      <c r="C307" s="115">
        <v>226</v>
      </c>
      <c r="D307" s="115">
        <v>800000000</v>
      </c>
      <c r="E307" s="115">
        <v>244</v>
      </c>
      <c r="F307" s="115">
        <v>226</v>
      </c>
      <c r="G307" s="122"/>
      <c r="H307" s="118">
        <f>I307+J307+K307+L307+M307+N307</f>
        <v>305456.9</v>
      </c>
      <c r="I307" s="125">
        <f>SUM(I309:I312)</f>
        <v>305456.9</v>
      </c>
      <c r="J307" s="125">
        <f>J309+J310+J311</f>
        <v>0</v>
      </c>
      <c r="K307" s="125">
        <f>K309+K310+K311</f>
        <v>0</v>
      </c>
      <c r="L307" s="125">
        <f>L309+L310+L311</f>
        <v>0</v>
      </c>
      <c r="M307" s="125">
        <f>M309+M310+M311</f>
        <v>0</v>
      </c>
      <c r="N307" s="125">
        <f>N309+N310+N311</f>
        <v>0</v>
      </c>
    </row>
    <row r="308" spans="1:14" s="8" customFormat="1" ht="17.25" customHeight="1">
      <c r="A308" s="143" t="s">
        <v>4</v>
      </c>
      <c r="B308" s="115"/>
      <c r="C308" s="115"/>
      <c r="D308" s="115"/>
      <c r="E308" s="115"/>
      <c r="F308" s="115"/>
      <c r="G308" s="122"/>
      <c r="H308" s="118"/>
      <c r="I308" s="125"/>
      <c r="J308" s="125"/>
      <c r="K308" s="113"/>
      <c r="L308" s="113"/>
      <c r="M308" s="113"/>
      <c r="N308" s="113"/>
    </row>
    <row r="309" spans="1:14" s="8" customFormat="1" ht="17.25" customHeight="1">
      <c r="A309" s="143" t="s">
        <v>334</v>
      </c>
      <c r="B309" s="115"/>
      <c r="C309" s="115"/>
      <c r="D309" s="115"/>
      <c r="E309" s="115"/>
      <c r="F309" s="115"/>
      <c r="G309" s="122"/>
      <c r="H309" s="118">
        <f aca="true" t="shared" si="29" ref="H309:H314">I309+J309+K309+L309+M309+N309</f>
        <v>0</v>
      </c>
      <c r="I309" s="125"/>
      <c r="J309" s="125"/>
      <c r="K309" s="113"/>
      <c r="L309" s="113"/>
      <c r="M309" s="113"/>
      <c r="N309" s="113"/>
    </row>
    <row r="310" spans="1:14" s="8" customFormat="1" ht="28.5" customHeight="1">
      <c r="A310" s="143" t="s">
        <v>335</v>
      </c>
      <c r="B310" s="115"/>
      <c r="C310" s="115"/>
      <c r="D310" s="115"/>
      <c r="E310" s="115"/>
      <c r="F310" s="115"/>
      <c r="G310" s="122"/>
      <c r="H310" s="118">
        <f t="shared" si="29"/>
        <v>0</v>
      </c>
      <c r="I310" s="125"/>
      <c r="J310" s="125"/>
      <c r="K310" s="113"/>
      <c r="L310" s="113"/>
      <c r="M310" s="113"/>
      <c r="N310" s="113"/>
    </row>
    <row r="311" spans="1:14" s="8" customFormat="1" ht="17.25" customHeight="1">
      <c r="A311" s="143" t="s">
        <v>336</v>
      </c>
      <c r="B311" s="115"/>
      <c r="C311" s="115">
        <v>226</v>
      </c>
      <c r="D311" s="115">
        <v>800000000</v>
      </c>
      <c r="E311" s="115">
        <v>244</v>
      </c>
      <c r="F311" s="115">
        <v>226</v>
      </c>
      <c r="G311" s="102" t="s">
        <v>534</v>
      </c>
      <c r="H311" s="118">
        <f t="shared" si="29"/>
        <v>101269</v>
      </c>
      <c r="I311" s="125">
        <v>101269</v>
      </c>
      <c r="J311" s="125"/>
      <c r="K311" s="113"/>
      <c r="L311" s="113"/>
      <c r="M311" s="113"/>
      <c r="N311" s="113"/>
    </row>
    <row r="312" spans="1:14" s="8" customFormat="1" ht="17.25" customHeight="1">
      <c r="A312" s="143" t="s">
        <v>336</v>
      </c>
      <c r="B312" s="115"/>
      <c r="C312" s="115">
        <v>226</v>
      </c>
      <c r="D312" s="115">
        <v>800000000</v>
      </c>
      <c r="E312" s="115">
        <v>244</v>
      </c>
      <c r="F312" s="115">
        <v>226</v>
      </c>
      <c r="G312" s="102" t="s">
        <v>535</v>
      </c>
      <c r="H312" s="118">
        <f t="shared" si="29"/>
        <v>204187.9</v>
      </c>
      <c r="I312" s="125">
        <v>204187.9</v>
      </c>
      <c r="J312" s="125"/>
      <c r="K312" s="113"/>
      <c r="L312" s="113"/>
      <c r="M312" s="113"/>
      <c r="N312" s="113"/>
    </row>
    <row r="313" spans="1:14" s="8" customFormat="1" ht="17.25" customHeight="1">
      <c r="A313" s="143" t="s">
        <v>336</v>
      </c>
      <c r="B313" s="115"/>
      <c r="C313" s="115">
        <v>226</v>
      </c>
      <c r="D313" s="116" t="s">
        <v>524</v>
      </c>
      <c r="E313" s="115">
        <v>244</v>
      </c>
      <c r="F313" s="115">
        <v>226</v>
      </c>
      <c r="G313" s="102" t="s">
        <v>536</v>
      </c>
      <c r="H313" s="118">
        <f t="shared" si="29"/>
        <v>774014.58</v>
      </c>
      <c r="I313" s="125">
        <v>0</v>
      </c>
      <c r="J313" s="125"/>
      <c r="K313" s="113"/>
      <c r="L313" s="113"/>
      <c r="M313" s="113">
        <v>774014.58</v>
      </c>
      <c r="N313" s="113"/>
    </row>
    <row r="314" spans="1:14" s="8" customFormat="1" ht="17.25" customHeight="1">
      <c r="A314" s="143" t="s">
        <v>400</v>
      </c>
      <c r="B314" s="115"/>
      <c r="C314" s="115">
        <v>296</v>
      </c>
      <c r="D314" s="115"/>
      <c r="E314" s="115">
        <v>244</v>
      </c>
      <c r="F314" s="115">
        <v>296</v>
      </c>
      <c r="G314" s="122"/>
      <c r="H314" s="118">
        <f t="shared" si="29"/>
        <v>0</v>
      </c>
      <c r="I314" s="125"/>
      <c r="J314" s="125"/>
      <c r="K314" s="113"/>
      <c r="L314" s="113"/>
      <c r="M314" s="113"/>
      <c r="N314" s="113"/>
    </row>
    <row r="315" spans="1:14" s="8" customFormat="1" ht="17.25" customHeight="1">
      <c r="A315" s="137" t="s">
        <v>53</v>
      </c>
      <c r="B315" s="115">
        <v>300</v>
      </c>
      <c r="C315" s="115" t="s">
        <v>10</v>
      </c>
      <c r="D315" s="115"/>
      <c r="E315" s="115"/>
      <c r="F315" s="115" t="s">
        <v>10</v>
      </c>
      <c r="G315" s="122"/>
      <c r="H315" s="118">
        <f>H317+H318</f>
        <v>0</v>
      </c>
      <c r="I315" s="125">
        <f aca="true" t="shared" si="30" ref="I315:N315">I317+I318</f>
        <v>0</v>
      </c>
      <c r="J315" s="125">
        <f t="shared" si="30"/>
        <v>0</v>
      </c>
      <c r="K315" s="125">
        <f t="shared" si="30"/>
        <v>0</v>
      </c>
      <c r="L315" s="125">
        <f t="shared" si="30"/>
        <v>0</v>
      </c>
      <c r="M315" s="125">
        <f t="shared" si="30"/>
        <v>0</v>
      </c>
      <c r="N315" s="125">
        <f t="shared" si="30"/>
        <v>0</v>
      </c>
    </row>
    <row r="316" spans="1:14" s="8" customFormat="1" ht="14.25" customHeight="1">
      <c r="A316" s="137" t="s">
        <v>3</v>
      </c>
      <c r="B316" s="115"/>
      <c r="C316" s="149"/>
      <c r="D316" s="115"/>
      <c r="E316" s="115"/>
      <c r="F316" s="149"/>
      <c r="G316" s="150"/>
      <c r="H316" s="118"/>
      <c r="I316" s="125"/>
      <c r="J316" s="125"/>
      <c r="K316" s="113"/>
      <c r="L316" s="113"/>
      <c r="M316" s="113"/>
      <c r="N316" s="113"/>
    </row>
    <row r="317" spans="1:14" s="8" customFormat="1" ht="16.5" customHeight="1">
      <c r="A317" s="137" t="s">
        <v>54</v>
      </c>
      <c r="B317" s="145">
        <v>310</v>
      </c>
      <c r="C317" s="151"/>
      <c r="D317" s="145"/>
      <c r="E317" s="145"/>
      <c r="F317" s="151"/>
      <c r="G317" s="152"/>
      <c r="H317" s="118">
        <f>I317+J317+K317+L317+M317+N317</f>
        <v>0</v>
      </c>
      <c r="I317" s="125"/>
      <c r="J317" s="125"/>
      <c r="K317" s="113"/>
      <c r="L317" s="113"/>
      <c r="M317" s="113"/>
      <c r="N317" s="113"/>
    </row>
    <row r="318" spans="1:14" s="153" customFormat="1" ht="15" customHeight="1">
      <c r="A318" s="137" t="s">
        <v>55</v>
      </c>
      <c r="B318" s="115">
        <v>320</v>
      </c>
      <c r="C318" s="115"/>
      <c r="D318" s="115"/>
      <c r="E318" s="115"/>
      <c r="F318" s="115"/>
      <c r="G318" s="122"/>
      <c r="H318" s="118">
        <f>I318+J318+K318+L318+M318+N318</f>
        <v>0</v>
      </c>
      <c r="I318" s="125"/>
      <c r="J318" s="125"/>
      <c r="K318" s="113"/>
      <c r="L318" s="113"/>
      <c r="M318" s="113"/>
      <c r="N318" s="113"/>
    </row>
    <row r="319" spans="1:14" s="153" customFormat="1" ht="17.25" customHeight="1">
      <c r="A319" s="137" t="s">
        <v>56</v>
      </c>
      <c r="B319" s="115">
        <v>400</v>
      </c>
      <c r="C319" s="115"/>
      <c r="D319" s="115"/>
      <c r="E319" s="115"/>
      <c r="F319" s="115"/>
      <c r="G319" s="122"/>
      <c r="H319" s="118">
        <f>H321+H322</f>
        <v>0</v>
      </c>
      <c r="I319" s="125">
        <f aca="true" t="shared" si="31" ref="I319:N319">I321+I322</f>
        <v>0</v>
      </c>
      <c r="J319" s="125">
        <f t="shared" si="31"/>
        <v>0</v>
      </c>
      <c r="K319" s="125">
        <f t="shared" si="31"/>
        <v>0</v>
      </c>
      <c r="L319" s="125">
        <f t="shared" si="31"/>
        <v>0</v>
      </c>
      <c r="M319" s="125">
        <f t="shared" si="31"/>
        <v>0</v>
      </c>
      <c r="N319" s="125">
        <f t="shared" si="31"/>
        <v>0</v>
      </c>
    </row>
    <row r="320" spans="1:14" s="153" customFormat="1" ht="14.25" customHeight="1">
      <c r="A320" s="137" t="s">
        <v>3</v>
      </c>
      <c r="B320" s="115"/>
      <c r="C320" s="149"/>
      <c r="D320" s="115"/>
      <c r="E320" s="115"/>
      <c r="F320" s="149"/>
      <c r="G320" s="150"/>
      <c r="H320" s="118"/>
      <c r="I320" s="125"/>
      <c r="J320" s="125"/>
      <c r="K320" s="113"/>
      <c r="L320" s="113"/>
      <c r="M320" s="113"/>
      <c r="N320" s="113"/>
    </row>
    <row r="321" spans="1:14" s="153" customFormat="1" ht="15.75" customHeight="1">
      <c r="A321" s="137" t="s">
        <v>57</v>
      </c>
      <c r="B321" s="145">
        <v>410</v>
      </c>
      <c r="C321" s="151"/>
      <c r="D321" s="145"/>
      <c r="E321" s="145"/>
      <c r="F321" s="151"/>
      <c r="G321" s="152"/>
      <c r="H321" s="118">
        <f aca="true" t="shared" si="32" ref="H321:H330">I321+J321+K321+L321+M321+N321</f>
        <v>0</v>
      </c>
      <c r="I321" s="125"/>
      <c r="J321" s="125"/>
      <c r="K321" s="113"/>
      <c r="L321" s="113"/>
      <c r="M321" s="113"/>
      <c r="N321" s="113"/>
    </row>
    <row r="322" spans="1:14" s="153" customFormat="1" ht="13.5" customHeight="1">
      <c r="A322" s="137" t="s">
        <v>58</v>
      </c>
      <c r="B322" s="115">
        <v>420</v>
      </c>
      <c r="C322" s="115"/>
      <c r="D322" s="115"/>
      <c r="E322" s="115"/>
      <c r="F322" s="115"/>
      <c r="G322" s="122"/>
      <c r="H322" s="118">
        <f t="shared" si="32"/>
        <v>0</v>
      </c>
      <c r="I322" s="125"/>
      <c r="J322" s="125"/>
      <c r="K322" s="113"/>
      <c r="L322" s="113"/>
      <c r="M322" s="113"/>
      <c r="N322" s="113"/>
    </row>
    <row r="323" spans="1:14" s="153" customFormat="1" ht="28.5" customHeight="1">
      <c r="A323" s="137" t="s">
        <v>337</v>
      </c>
      <c r="B323" s="115">
        <v>500</v>
      </c>
      <c r="C323" s="115" t="s">
        <v>10</v>
      </c>
      <c r="D323" s="115"/>
      <c r="E323" s="115"/>
      <c r="F323" s="115" t="s">
        <v>10</v>
      </c>
      <c r="G323" s="122"/>
      <c r="H323" s="118">
        <f t="shared" si="32"/>
        <v>0</v>
      </c>
      <c r="I323" s="125">
        <f>I324+I325</f>
        <v>0</v>
      </c>
      <c r="J323" s="125">
        <f>J324+J325</f>
        <v>0</v>
      </c>
      <c r="K323" s="125">
        <f>K324+K325</f>
        <v>0</v>
      </c>
      <c r="L323" s="125">
        <f>L324+L325</f>
        <v>0</v>
      </c>
      <c r="M323" s="125">
        <f>M324+M325+M326+M327+M328+M329</f>
        <v>0</v>
      </c>
      <c r="N323" s="125">
        <f>N324+N325</f>
        <v>0</v>
      </c>
    </row>
    <row r="324" spans="1:14" s="153" customFormat="1" ht="18" customHeight="1">
      <c r="A324" s="137" t="s">
        <v>59</v>
      </c>
      <c r="B324" s="115"/>
      <c r="C324" s="115">
        <v>131</v>
      </c>
      <c r="D324" s="115">
        <v>800000000</v>
      </c>
      <c r="E324" s="115"/>
      <c r="F324" s="115">
        <v>131</v>
      </c>
      <c r="G324" s="102" t="s">
        <v>535</v>
      </c>
      <c r="H324" s="118">
        <f t="shared" si="32"/>
        <v>0</v>
      </c>
      <c r="I324" s="154">
        <v>0</v>
      </c>
      <c r="J324" s="125"/>
      <c r="K324" s="113"/>
      <c r="L324" s="113"/>
      <c r="M324" s="113"/>
      <c r="N324" s="113"/>
    </row>
    <row r="325" spans="1:14" s="153" customFormat="1" ht="18" customHeight="1">
      <c r="A325" s="137" t="s">
        <v>59</v>
      </c>
      <c r="B325" s="115"/>
      <c r="C325" s="115">
        <v>152</v>
      </c>
      <c r="D325" s="115">
        <v>901480000</v>
      </c>
      <c r="E325" s="115"/>
      <c r="F325" s="115">
        <v>152</v>
      </c>
      <c r="G325" s="122" t="s">
        <v>538</v>
      </c>
      <c r="H325" s="118">
        <f t="shared" si="32"/>
        <v>0</v>
      </c>
      <c r="I325" s="154">
        <v>0</v>
      </c>
      <c r="J325" s="125"/>
      <c r="K325" s="113"/>
      <c r="L325" s="113"/>
      <c r="M325" s="113"/>
      <c r="N325" s="113"/>
    </row>
    <row r="326" spans="1:14" s="153" customFormat="1" ht="18" customHeight="1">
      <c r="A326" s="137" t="s">
        <v>59</v>
      </c>
      <c r="B326" s="115"/>
      <c r="C326" s="115">
        <v>121</v>
      </c>
      <c r="D326" s="116" t="s">
        <v>524</v>
      </c>
      <c r="E326" s="115"/>
      <c r="F326" s="115">
        <v>121</v>
      </c>
      <c r="G326" s="102" t="s">
        <v>536</v>
      </c>
      <c r="H326" s="118">
        <f t="shared" si="32"/>
        <v>0</v>
      </c>
      <c r="I326" s="154">
        <v>0</v>
      </c>
      <c r="J326" s="125"/>
      <c r="K326" s="113"/>
      <c r="L326" s="113"/>
      <c r="M326" s="113"/>
      <c r="N326" s="113"/>
    </row>
    <row r="327" spans="1:14" s="153" customFormat="1" ht="18" customHeight="1">
      <c r="A327" s="137" t="s">
        <v>59</v>
      </c>
      <c r="B327" s="115"/>
      <c r="C327" s="115">
        <v>131</v>
      </c>
      <c r="D327" s="116" t="s">
        <v>524</v>
      </c>
      <c r="E327" s="115"/>
      <c r="F327" s="115">
        <v>131</v>
      </c>
      <c r="G327" s="102" t="s">
        <v>536</v>
      </c>
      <c r="H327" s="118">
        <f t="shared" si="32"/>
        <v>0</v>
      </c>
      <c r="I327" s="154">
        <v>0</v>
      </c>
      <c r="J327" s="125"/>
      <c r="K327" s="113"/>
      <c r="L327" s="113"/>
      <c r="M327" s="113"/>
      <c r="N327" s="113"/>
    </row>
    <row r="328" spans="1:14" s="153" customFormat="1" ht="18" customHeight="1">
      <c r="A328" s="137" t="s">
        <v>59</v>
      </c>
      <c r="B328" s="115"/>
      <c r="C328" s="115">
        <v>135</v>
      </c>
      <c r="D328" s="116" t="s">
        <v>524</v>
      </c>
      <c r="E328" s="115"/>
      <c r="F328" s="115">
        <v>135</v>
      </c>
      <c r="G328" s="102" t="s">
        <v>536</v>
      </c>
      <c r="H328" s="118">
        <f t="shared" si="32"/>
        <v>0</v>
      </c>
      <c r="I328" s="154">
        <v>0</v>
      </c>
      <c r="J328" s="125"/>
      <c r="K328" s="113"/>
      <c r="L328" s="113"/>
      <c r="M328" s="113"/>
      <c r="N328" s="113"/>
    </row>
    <row r="329" spans="1:14" s="153" customFormat="1" ht="18" customHeight="1">
      <c r="A329" s="137" t="s">
        <v>59</v>
      </c>
      <c r="B329" s="115"/>
      <c r="C329" s="115">
        <v>189</v>
      </c>
      <c r="D329" s="116" t="s">
        <v>524</v>
      </c>
      <c r="E329" s="115"/>
      <c r="F329" s="115">
        <v>189</v>
      </c>
      <c r="G329" s="102" t="s">
        <v>536</v>
      </c>
      <c r="H329" s="118">
        <f t="shared" si="32"/>
        <v>0</v>
      </c>
      <c r="I329" s="154">
        <v>0</v>
      </c>
      <c r="J329" s="125"/>
      <c r="K329" s="113"/>
      <c r="L329" s="113"/>
      <c r="M329" s="113"/>
      <c r="N329" s="113"/>
    </row>
    <row r="330" spans="1:14" s="153" customFormat="1" ht="18" customHeight="1">
      <c r="A330" s="137" t="s">
        <v>60</v>
      </c>
      <c r="B330" s="115">
        <v>600</v>
      </c>
      <c r="C330" s="115" t="s">
        <v>10</v>
      </c>
      <c r="D330" s="115"/>
      <c r="E330" s="115"/>
      <c r="F330" s="115" t="s">
        <v>10</v>
      </c>
      <c r="G330" s="122"/>
      <c r="H330" s="155">
        <f t="shared" si="32"/>
        <v>0</v>
      </c>
      <c r="I330" s="156">
        <f>I177-I233</f>
        <v>0</v>
      </c>
      <c r="J330" s="156">
        <f>J177-J233</f>
        <v>0</v>
      </c>
      <c r="K330" s="156"/>
      <c r="L330" s="156"/>
      <c r="M330" s="156">
        <f>M177-M233</f>
        <v>0</v>
      </c>
      <c r="N330" s="120"/>
    </row>
    <row r="331" spans="1:14" ht="15">
      <c r="A331" s="66"/>
      <c r="B331" s="67"/>
      <c r="C331" s="67"/>
      <c r="D331" s="67"/>
      <c r="E331" s="67"/>
      <c r="F331" s="67"/>
      <c r="G331" s="67"/>
      <c r="H331" s="68"/>
      <c r="I331" s="69"/>
      <c r="J331" s="69"/>
      <c r="K331" s="69"/>
      <c r="L331" s="69"/>
      <c r="M331" s="69"/>
      <c r="N331" s="69"/>
    </row>
    <row r="332" spans="1:14" ht="15">
      <c r="A332" s="66"/>
      <c r="B332" s="67"/>
      <c r="C332" s="67"/>
      <c r="D332" s="67"/>
      <c r="E332" s="67"/>
      <c r="F332" s="67"/>
      <c r="G332" s="67"/>
      <c r="H332" s="68"/>
      <c r="I332" s="69"/>
      <c r="J332" s="69"/>
      <c r="K332" s="69"/>
      <c r="L332" s="69"/>
      <c r="M332" s="69"/>
      <c r="N332" s="23" t="s">
        <v>380</v>
      </c>
    </row>
    <row r="333" spans="1:14" ht="12.75" customHeight="1">
      <c r="A333" s="38"/>
      <c r="B333" s="21"/>
      <c r="C333" s="21"/>
      <c r="D333" s="21"/>
      <c r="E333" s="21"/>
      <c r="F333" s="21"/>
      <c r="G333" s="21"/>
      <c r="H333" s="245" t="s">
        <v>41</v>
      </c>
      <c r="I333" s="245"/>
      <c r="J333" s="245"/>
      <c r="K333" s="245"/>
      <c r="L333" s="21"/>
      <c r="M333" s="21"/>
      <c r="N333" s="21"/>
    </row>
    <row r="334" spans="1:14" ht="12.75" customHeight="1">
      <c r="A334" s="38"/>
      <c r="B334" s="21"/>
      <c r="C334" s="21"/>
      <c r="D334" s="21"/>
      <c r="E334" s="21"/>
      <c r="F334" s="21"/>
      <c r="G334" s="21"/>
      <c r="H334" s="244" t="s">
        <v>523</v>
      </c>
      <c r="I334" s="244"/>
      <c r="J334" s="244"/>
      <c r="K334" s="244"/>
      <c r="L334" s="21"/>
      <c r="M334" s="21"/>
      <c r="N334" s="21"/>
    </row>
    <row r="335" spans="1:14" ht="12.75" customHeight="1">
      <c r="A335" s="38"/>
      <c r="B335" s="21"/>
      <c r="C335" s="21"/>
      <c r="D335" s="21"/>
      <c r="E335" s="21"/>
      <c r="F335" s="21"/>
      <c r="G335" s="21"/>
      <c r="H335" s="22"/>
      <c r="I335" s="22"/>
      <c r="J335" s="22"/>
      <c r="K335" s="22"/>
      <c r="L335" s="21"/>
      <c r="M335" s="21"/>
      <c r="N335" s="21"/>
    </row>
    <row r="336" spans="1:15" s="8" customFormat="1" ht="18" customHeight="1">
      <c r="A336" s="241" t="s">
        <v>1</v>
      </c>
      <c r="B336" s="237" t="s">
        <v>45</v>
      </c>
      <c r="C336" s="225" t="s">
        <v>397</v>
      </c>
      <c r="D336" s="246" t="s">
        <v>163</v>
      </c>
      <c r="E336" s="234" t="s">
        <v>164</v>
      </c>
      <c r="F336" s="237" t="s">
        <v>165</v>
      </c>
      <c r="G336" s="228" t="s">
        <v>338</v>
      </c>
      <c r="H336" s="231" t="s">
        <v>38</v>
      </c>
      <c r="I336" s="232"/>
      <c r="J336" s="232"/>
      <c r="K336" s="232"/>
      <c r="L336" s="232"/>
      <c r="M336" s="232"/>
      <c r="N336" s="233"/>
      <c r="O336" s="64"/>
    </row>
    <row r="337" spans="1:15" s="8" customFormat="1" ht="16.5" customHeight="1">
      <c r="A337" s="242"/>
      <c r="B337" s="237"/>
      <c r="C337" s="226"/>
      <c r="D337" s="247"/>
      <c r="E337" s="235"/>
      <c r="F337" s="237"/>
      <c r="G337" s="229"/>
      <c r="H337" s="234" t="s">
        <v>33</v>
      </c>
      <c r="I337" s="237" t="s">
        <v>4</v>
      </c>
      <c r="J337" s="237"/>
      <c r="K337" s="237"/>
      <c r="L337" s="237"/>
      <c r="M337" s="237"/>
      <c r="N337" s="237"/>
      <c r="O337" s="64"/>
    </row>
    <row r="338" spans="1:15" s="8" customFormat="1" ht="68.25" customHeight="1">
      <c r="A338" s="242"/>
      <c r="B338" s="237"/>
      <c r="C338" s="226"/>
      <c r="D338" s="247"/>
      <c r="E338" s="235"/>
      <c r="F338" s="237"/>
      <c r="G338" s="229"/>
      <c r="H338" s="235"/>
      <c r="I338" s="238" t="s">
        <v>398</v>
      </c>
      <c r="J338" s="223" t="s">
        <v>166</v>
      </c>
      <c r="K338" s="236" t="s">
        <v>34</v>
      </c>
      <c r="L338" s="235" t="s">
        <v>35</v>
      </c>
      <c r="M338" s="236" t="s">
        <v>50</v>
      </c>
      <c r="N338" s="236"/>
      <c r="O338" s="64"/>
    </row>
    <row r="339" spans="1:15" s="8" customFormat="1" ht="30.75" customHeight="1">
      <c r="A339" s="243"/>
      <c r="B339" s="237"/>
      <c r="C339" s="227"/>
      <c r="D339" s="248"/>
      <c r="E339" s="236"/>
      <c r="F339" s="237"/>
      <c r="G339" s="230"/>
      <c r="H339" s="236"/>
      <c r="I339" s="239"/>
      <c r="J339" s="224"/>
      <c r="K339" s="237"/>
      <c r="L339" s="236"/>
      <c r="M339" s="42" t="s">
        <v>36</v>
      </c>
      <c r="N339" s="42" t="s">
        <v>37</v>
      </c>
      <c r="O339" s="64"/>
    </row>
    <row r="340" spans="1:15" s="9" customFormat="1" ht="12">
      <c r="A340" s="24">
        <v>2</v>
      </c>
      <c r="B340" s="24">
        <v>3</v>
      </c>
      <c r="C340" s="24"/>
      <c r="D340" s="24">
        <v>4</v>
      </c>
      <c r="E340" s="24">
        <v>5</v>
      </c>
      <c r="F340" s="24">
        <v>6</v>
      </c>
      <c r="G340" s="24">
        <v>7</v>
      </c>
      <c r="H340" s="17">
        <v>8</v>
      </c>
      <c r="I340" s="17">
        <v>9</v>
      </c>
      <c r="J340" s="17">
        <v>10</v>
      </c>
      <c r="K340" s="17">
        <v>11</v>
      </c>
      <c r="L340" s="17">
        <v>12</v>
      </c>
      <c r="M340" s="17">
        <v>13</v>
      </c>
      <c r="N340" s="17">
        <v>14</v>
      </c>
      <c r="O340" s="65"/>
    </row>
    <row r="341" spans="1:14" s="107" customFormat="1" ht="12.75">
      <c r="A341" s="103" t="s">
        <v>43</v>
      </c>
      <c r="B341" s="104">
        <v>100</v>
      </c>
      <c r="C341" s="104"/>
      <c r="D341" s="104"/>
      <c r="E341" s="104"/>
      <c r="F341" s="104" t="s">
        <v>10</v>
      </c>
      <c r="G341" s="105"/>
      <c r="H341" s="106">
        <f>H343+H347+H380</f>
        <v>38575022.099999994</v>
      </c>
      <c r="I341" s="106">
        <f>I347</f>
        <v>31789495.74</v>
      </c>
      <c r="J341" s="106">
        <f>J380</f>
        <v>0</v>
      </c>
      <c r="K341" s="106">
        <f>K381</f>
        <v>0</v>
      </c>
      <c r="L341" s="106">
        <f>L347</f>
        <v>0</v>
      </c>
      <c r="M341" s="106">
        <f>M343+M347+M379+M388</f>
        <v>6785526.36</v>
      </c>
      <c r="N341" s="106">
        <f>N347+N388</f>
        <v>0</v>
      </c>
    </row>
    <row r="342" spans="1:14" s="107" customFormat="1" ht="12.75">
      <c r="A342" s="108" t="s">
        <v>3</v>
      </c>
      <c r="B342" s="109"/>
      <c r="C342" s="109"/>
      <c r="D342" s="109"/>
      <c r="E342" s="109"/>
      <c r="F342" s="109"/>
      <c r="G342" s="110"/>
      <c r="H342" s="111"/>
      <c r="I342" s="111"/>
      <c r="J342" s="111"/>
      <c r="K342" s="112"/>
      <c r="L342" s="112"/>
      <c r="M342" s="113"/>
      <c r="N342" s="112"/>
    </row>
    <row r="343" spans="1:14" s="121" customFormat="1" ht="17.25" customHeight="1">
      <c r="A343" s="114" t="s">
        <v>32</v>
      </c>
      <c r="B343" s="115">
        <v>110</v>
      </c>
      <c r="C343" s="115">
        <v>120</v>
      </c>
      <c r="D343" s="116" t="s">
        <v>524</v>
      </c>
      <c r="E343" s="115"/>
      <c r="F343" s="115">
        <v>120</v>
      </c>
      <c r="G343" s="117" t="s">
        <v>363</v>
      </c>
      <c r="H343" s="118">
        <f>M343</f>
        <v>750526.36</v>
      </c>
      <c r="I343" s="115" t="s">
        <v>74</v>
      </c>
      <c r="J343" s="115" t="s">
        <v>74</v>
      </c>
      <c r="K343" s="119" t="s">
        <v>10</v>
      </c>
      <c r="L343" s="119" t="s">
        <v>10</v>
      </c>
      <c r="M343" s="120">
        <f>M345+M346</f>
        <v>750526.36</v>
      </c>
      <c r="N343" s="119" t="s">
        <v>10</v>
      </c>
    </row>
    <row r="344" spans="1:14" s="121" customFormat="1" ht="12.75">
      <c r="A344" s="114" t="s">
        <v>364</v>
      </c>
      <c r="B344" s="115"/>
      <c r="C344" s="115"/>
      <c r="D344" s="116"/>
      <c r="E344" s="115"/>
      <c r="F344" s="115"/>
      <c r="G344" s="122"/>
      <c r="H344" s="118"/>
      <c r="I344" s="122"/>
      <c r="J344" s="115"/>
      <c r="K344" s="119"/>
      <c r="L344" s="123"/>
      <c r="M344" s="118"/>
      <c r="N344" s="123"/>
    </row>
    <row r="345" spans="1:14" s="121" customFormat="1" ht="14.25" customHeight="1">
      <c r="A345" s="114" t="s">
        <v>365</v>
      </c>
      <c r="B345" s="115"/>
      <c r="C345" s="115">
        <v>121</v>
      </c>
      <c r="D345" s="116" t="s">
        <v>524</v>
      </c>
      <c r="E345" s="115"/>
      <c r="F345" s="115">
        <v>121</v>
      </c>
      <c r="G345" s="117" t="s">
        <v>363</v>
      </c>
      <c r="H345" s="118">
        <f>SUM(I345:M345)</f>
        <v>700526.36</v>
      </c>
      <c r="I345" s="122"/>
      <c r="J345" s="115"/>
      <c r="K345" s="119"/>
      <c r="L345" s="123"/>
      <c r="M345" s="118">
        <v>700526.36</v>
      </c>
      <c r="N345" s="123"/>
    </row>
    <row r="346" spans="1:14" s="121" customFormat="1" ht="21" customHeight="1">
      <c r="A346" s="114" t="s">
        <v>366</v>
      </c>
      <c r="B346" s="115"/>
      <c r="C346" s="115">
        <v>124</v>
      </c>
      <c r="D346" s="116" t="s">
        <v>524</v>
      </c>
      <c r="E346" s="115"/>
      <c r="F346" s="115">
        <v>124</v>
      </c>
      <c r="G346" s="117" t="s">
        <v>363</v>
      </c>
      <c r="H346" s="118">
        <f>SUM(I346:M346)</f>
        <v>50000</v>
      </c>
      <c r="I346" s="122"/>
      <c r="J346" s="115"/>
      <c r="K346" s="119"/>
      <c r="L346" s="123"/>
      <c r="M346" s="118">
        <v>50000</v>
      </c>
      <c r="N346" s="123"/>
    </row>
    <row r="347" spans="1:14" s="121" customFormat="1" ht="23.25" customHeight="1">
      <c r="A347" s="114" t="s">
        <v>367</v>
      </c>
      <c r="B347" s="115">
        <v>120</v>
      </c>
      <c r="C347" s="115">
        <v>130</v>
      </c>
      <c r="D347" s="116" t="s">
        <v>524</v>
      </c>
      <c r="E347" s="115"/>
      <c r="F347" s="115">
        <v>130</v>
      </c>
      <c r="G347" s="122"/>
      <c r="H347" s="118">
        <f>I347+L347+M347+N347</f>
        <v>37824495.739999995</v>
      </c>
      <c r="I347" s="118">
        <f>SUM(I348:I370)</f>
        <v>31789495.74</v>
      </c>
      <c r="J347" s="115" t="s">
        <v>74</v>
      </c>
      <c r="K347" s="115" t="s">
        <v>74</v>
      </c>
      <c r="L347" s="118">
        <f>L348+L350+L352+L354+L356+L358+L359+L360+L361+L362+L363+L364+L365+L366+L367+L368+L369+L370</f>
        <v>0</v>
      </c>
      <c r="M347" s="118">
        <f>M348+M350+M352+M354+M356+M358+M359+M360+M361+M362+M363+M364+M365+M366+M367+M368+M369+M370+M351+M371</f>
        <v>6035000</v>
      </c>
      <c r="N347" s="118">
        <f>N348+N350+N352+N354+N356+N358+N359+N360+N361+N362+N363+N364+N365</f>
        <v>0</v>
      </c>
    </row>
    <row r="348" spans="1:14" s="107" customFormat="1" ht="27.75" customHeight="1">
      <c r="A348" s="124" t="s">
        <v>342</v>
      </c>
      <c r="B348" s="115"/>
      <c r="C348" s="115">
        <v>131</v>
      </c>
      <c r="D348" s="115">
        <v>800000000</v>
      </c>
      <c r="E348" s="115"/>
      <c r="F348" s="115">
        <v>131</v>
      </c>
      <c r="G348" s="181" t="s">
        <v>527</v>
      </c>
      <c r="H348" s="125">
        <f>I348+J348+K348+L348+M348</f>
        <v>0</v>
      </c>
      <c r="I348" s="125">
        <v>0</v>
      </c>
      <c r="J348" s="125">
        <v>0</v>
      </c>
      <c r="K348" s="112"/>
      <c r="L348" s="111"/>
      <c r="M348" s="125">
        <v>0</v>
      </c>
      <c r="N348" s="125"/>
    </row>
    <row r="349" spans="1:14" s="107" customFormat="1" ht="12" customHeight="1">
      <c r="A349" s="124" t="s">
        <v>356</v>
      </c>
      <c r="B349" s="115"/>
      <c r="C349" s="115">
        <v>131</v>
      </c>
      <c r="D349" s="115">
        <v>800000000</v>
      </c>
      <c r="E349" s="115"/>
      <c r="F349" s="115">
        <v>131</v>
      </c>
      <c r="G349" s="181" t="s">
        <v>528</v>
      </c>
      <c r="H349" s="125">
        <f>I349+J349+K349+L349+M349</f>
        <v>0</v>
      </c>
      <c r="I349" s="125">
        <v>0</v>
      </c>
      <c r="J349" s="125">
        <v>0</v>
      </c>
      <c r="K349" s="112"/>
      <c r="L349" s="111"/>
      <c r="M349" s="125">
        <v>0</v>
      </c>
      <c r="N349" s="125"/>
    </row>
    <row r="350" spans="1:14" s="107" customFormat="1" ht="12" customHeight="1">
      <c r="A350" s="114" t="s">
        <v>343</v>
      </c>
      <c r="B350" s="115"/>
      <c r="C350" s="115">
        <v>131</v>
      </c>
      <c r="D350" s="115">
        <v>800000000</v>
      </c>
      <c r="E350" s="115"/>
      <c r="F350" s="115">
        <v>131</v>
      </c>
      <c r="G350" s="181" t="s">
        <v>527</v>
      </c>
      <c r="H350" s="125">
        <f aca="true" t="shared" si="33" ref="H350:H368">I350+J350+K350+L350+M350</f>
        <v>0</v>
      </c>
      <c r="I350" s="125">
        <v>0</v>
      </c>
      <c r="J350" s="125">
        <v>0</v>
      </c>
      <c r="K350" s="112"/>
      <c r="L350" s="111"/>
      <c r="M350" s="125">
        <v>0</v>
      </c>
      <c r="N350" s="125"/>
    </row>
    <row r="351" spans="1:14" s="121" customFormat="1" ht="12" customHeight="1">
      <c r="A351" s="114" t="s">
        <v>343</v>
      </c>
      <c r="B351" s="115"/>
      <c r="C351" s="115">
        <v>131</v>
      </c>
      <c r="D351" s="116" t="s">
        <v>524</v>
      </c>
      <c r="E351" s="115"/>
      <c r="F351" s="115">
        <v>131</v>
      </c>
      <c r="G351" s="117" t="s">
        <v>363</v>
      </c>
      <c r="H351" s="118">
        <f t="shared" si="33"/>
        <v>0</v>
      </c>
      <c r="I351" s="118">
        <v>0</v>
      </c>
      <c r="J351" s="118">
        <v>0</v>
      </c>
      <c r="K351" s="119"/>
      <c r="L351" s="123"/>
      <c r="M351" s="118">
        <v>0</v>
      </c>
      <c r="N351" s="118"/>
    </row>
    <row r="352" spans="1:14" s="107" customFormat="1" ht="26.25" customHeight="1">
      <c r="A352" s="108" t="s">
        <v>344</v>
      </c>
      <c r="B352" s="109"/>
      <c r="C352" s="109">
        <v>131</v>
      </c>
      <c r="D352" s="115">
        <v>800000000</v>
      </c>
      <c r="E352" s="109"/>
      <c r="F352" s="109">
        <v>131</v>
      </c>
      <c r="G352" s="181" t="s">
        <v>528</v>
      </c>
      <c r="H352" s="125">
        <f t="shared" si="33"/>
        <v>8963522.7</v>
      </c>
      <c r="I352" s="125">
        <f>292941+8670581.7</f>
        <v>8963522.7</v>
      </c>
      <c r="J352" s="125"/>
      <c r="K352" s="112"/>
      <c r="L352" s="111"/>
      <c r="M352" s="125"/>
      <c r="N352" s="125"/>
    </row>
    <row r="353" spans="1:14" s="107" customFormat="1" ht="26.25" customHeight="1">
      <c r="A353" s="108" t="s">
        <v>344</v>
      </c>
      <c r="B353" s="109"/>
      <c r="C353" s="109">
        <v>131</v>
      </c>
      <c r="D353" s="115">
        <v>800000000</v>
      </c>
      <c r="E353" s="109"/>
      <c r="F353" s="109">
        <v>131</v>
      </c>
      <c r="G353" s="102" t="s">
        <v>530</v>
      </c>
      <c r="H353" s="125">
        <f t="shared" si="33"/>
        <v>1712009.64</v>
      </c>
      <c r="I353" s="125">
        <f>1712009.64</f>
        <v>1712009.64</v>
      </c>
      <c r="J353" s="125"/>
      <c r="K353" s="112"/>
      <c r="L353" s="111"/>
      <c r="M353" s="125"/>
      <c r="N353" s="125"/>
    </row>
    <row r="354" spans="1:14" s="107" customFormat="1" ht="26.25" customHeight="1">
      <c r="A354" s="108" t="s">
        <v>345</v>
      </c>
      <c r="B354" s="109"/>
      <c r="C354" s="109">
        <v>131</v>
      </c>
      <c r="D354" s="115">
        <v>800000000</v>
      </c>
      <c r="E354" s="109"/>
      <c r="F354" s="109">
        <v>131</v>
      </c>
      <c r="G354" s="181" t="s">
        <v>528</v>
      </c>
      <c r="H354" s="125">
        <f t="shared" si="33"/>
        <v>11162689.2</v>
      </c>
      <c r="I354" s="125">
        <f>360180+10802509.2</f>
        <v>11162689.2</v>
      </c>
      <c r="J354" s="125"/>
      <c r="K354" s="112"/>
      <c r="L354" s="111"/>
      <c r="M354" s="125"/>
      <c r="N354" s="125"/>
    </row>
    <row r="355" spans="1:14" s="107" customFormat="1" ht="27.75" customHeight="1">
      <c r="A355" s="108" t="s">
        <v>345</v>
      </c>
      <c r="B355" s="109"/>
      <c r="C355" s="109">
        <v>131</v>
      </c>
      <c r="D355" s="115">
        <v>800000000</v>
      </c>
      <c r="E355" s="109"/>
      <c r="F355" s="109">
        <v>131</v>
      </c>
      <c r="G355" s="102" t="s">
        <v>530</v>
      </c>
      <c r="H355" s="125">
        <f t="shared" si="33"/>
        <v>1644933.36</v>
      </c>
      <c r="I355" s="125">
        <f>1644933.36</f>
        <v>1644933.36</v>
      </c>
      <c r="J355" s="125"/>
      <c r="K355" s="112"/>
      <c r="L355" s="111"/>
      <c r="M355" s="125"/>
      <c r="N355" s="125"/>
    </row>
    <row r="356" spans="1:14" s="107" customFormat="1" ht="26.25" customHeight="1">
      <c r="A356" s="108" t="s">
        <v>346</v>
      </c>
      <c r="B356" s="109"/>
      <c r="C356" s="109">
        <v>131</v>
      </c>
      <c r="D356" s="115">
        <v>800000000</v>
      </c>
      <c r="E356" s="109"/>
      <c r="F356" s="109">
        <v>131</v>
      </c>
      <c r="G356" s="181" t="s">
        <v>528</v>
      </c>
      <c r="H356" s="125">
        <f t="shared" si="33"/>
        <v>3986028.2</v>
      </c>
      <c r="I356" s="125">
        <f>122248+3863780.2</f>
        <v>3986028.2</v>
      </c>
      <c r="J356" s="125"/>
      <c r="K356" s="112"/>
      <c r="L356" s="111"/>
      <c r="M356" s="125"/>
      <c r="N356" s="125"/>
    </row>
    <row r="357" spans="1:14" s="107" customFormat="1" ht="26.25" customHeight="1">
      <c r="A357" s="108" t="s">
        <v>346</v>
      </c>
      <c r="B357" s="109"/>
      <c r="C357" s="109">
        <v>131</v>
      </c>
      <c r="D357" s="115">
        <v>800000000</v>
      </c>
      <c r="E357" s="109"/>
      <c r="F357" s="109">
        <v>131</v>
      </c>
      <c r="G357" s="102" t="s">
        <v>530</v>
      </c>
      <c r="H357" s="125">
        <f t="shared" si="33"/>
        <v>555423.64</v>
      </c>
      <c r="I357" s="125">
        <f>555423.64</f>
        <v>555423.64</v>
      </c>
      <c r="J357" s="125"/>
      <c r="K357" s="112"/>
      <c r="L357" s="111"/>
      <c r="M357" s="125"/>
      <c r="N357" s="125"/>
    </row>
    <row r="358" spans="1:14" s="107" customFormat="1" ht="12" customHeight="1">
      <c r="A358" s="108" t="s">
        <v>347</v>
      </c>
      <c r="B358" s="109"/>
      <c r="C358" s="109">
        <v>131</v>
      </c>
      <c r="D358" s="115">
        <v>800000000</v>
      </c>
      <c r="E358" s="109"/>
      <c r="F358" s="109">
        <v>131</v>
      </c>
      <c r="G358" s="110"/>
      <c r="H358" s="125">
        <f t="shared" si="33"/>
        <v>0</v>
      </c>
      <c r="I358" s="125">
        <v>0</v>
      </c>
      <c r="J358" s="125"/>
      <c r="K358" s="112"/>
      <c r="L358" s="111"/>
      <c r="M358" s="125"/>
      <c r="N358" s="125"/>
    </row>
    <row r="359" spans="1:14" s="107" customFormat="1" ht="27.75" customHeight="1">
      <c r="A359" s="126" t="s">
        <v>518</v>
      </c>
      <c r="B359" s="109"/>
      <c r="C359" s="109">
        <v>131</v>
      </c>
      <c r="D359" s="115">
        <v>800000000</v>
      </c>
      <c r="E359" s="109"/>
      <c r="F359" s="109">
        <v>131</v>
      </c>
      <c r="G359" s="110"/>
      <c r="H359" s="125">
        <f t="shared" si="33"/>
        <v>0</v>
      </c>
      <c r="I359" s="125">
        <v>0</v>
      </c>
      <c r="J359" s="125"/>
      <c r="K359" s="112"/>
      <c r="L359" s="111"/>
      <c r="M359" s="125"/>
      <c r="N359" s="125"/>
    </row>
    <row r="360" spans="1:14" s="107" customFormat="1" ht="44.25" customHeight="1">
      <c r="A360" s="108" t="s">
        <v>348</v>
      </c>
      <c r="B360" s="109"/>
      <c r="C360" s="109">
        <v>131</v>
      </c>
      <c r="D360" s="115">
        <v>800000000</v>
      </c>
      <c r="E360" s="109"/>
      <c r="F360" s="109">
        <v>131</v>
      </c>
      <c r="G360" s="110"/>
      <c r="H360" s="125">
        <f t="shared" si="33"/>
        <v>0</v>
      </c>
      <c r="I360" s="125">
        <v>0</v>
      </c>
      <c r="J360" s="125"/>
      <c r="K360" s="112"/>
      <c r="L360" s="111"/>
      <c r="M360" s="125"/>
      <c r="N360" s="125"/>
    </row>
    <row r="361" spans="1:14" s="107" customFormat="1" ht="22.5" customHeight="1">
      <c r="A361" s="114" t="s">
        <v>349</v>
      </c>
      <c r="B361" s="115"/>
      <c r="C361" s="115">
        <v>131</v>
      </c>
      <c r="D361" s="115">
        <v>800000000</v>
      </c>
      <c r="E361" s="115"/>
      <c r="F361" s="115">
        <v>131</v>
      </c>
      <c r="G361" s="122"/>
      <c r="H361" s="118">
        <f t="shared" si="33"/>
        <v>0</v>
      </c>
      <c r="I361" s="125">
        <v>0</v>
      </c>
      <c r="J361" s="125"/>
      <c r="K361" s="112"/>
      <c r="L361" s="111"/>
      <c r="M361" s="125"/>
      <c r="N361" s="125"/>
    </row>
    <row r="362" spans="1:14" s="107" customFormat="1" ht="31.5" customHeight="1">
      <c r="A362" s="127" t="s">
        <v>350</v>
      </c>
      <c r="B362" s="115"/>
      <c r="C362" s="115">
        <v>131</v>
      </c>
      <c r="D362" s="115">
        <v>800000000</v>
      </c>
      <c r="E362" s="115"/>
      <c r="F362" s="115">
        <v>131</v>
      </c>
      <c r="G362" s="122"/>
      <c r="H362" s="118">
        <f t="shared" si="33"/>
        <v>0</v>
      </c>
      <c r="I362" s="125">
        <v>0</v>
      </c>
      <c r="J362" s="125"/>
      <c r="K362" s="112"/>
      <c r="L362" s="111"/>
      <c r="M362" s="125"/>
      <c r="N362" s="125"/>
    </row>
    <row r="363" spans="1:14" s="107" customFormat="1" ht="43.5" customHeight="1">
      <c r="A363" s="114" t="s">
        <v>351</v>
      </c>
      <c r="B363" s="115"/>
      <c r="C363" s="115">
        <v>131</v>
      </c>
      <c r="D363" s="115">
        <v>800000000</v>
      </c>
      <c r="E363" s="115"/>
      <c r="F363" s="115">
        <v>131</v>
      </c>
      <c r="G363" s="122"/>
      <c r="H363" s="118">
        <f t="shared" si="33"/>
        <v>0</v>
      </c>
      <c r="I363" s="125">
        <v>0</v>
      </c>
      <c r="J363" s="125"/>
      <c r="K363" s="112"/>
      <c r="L363" s="111"/>
      <c r="M363" s="125"/>
      <c r="N363" s="125"/>
    </row>
    <row r="364" spans="1:14" s="107" customFormat="1" ht="33" customHeight="1">
      <c r="A364" s="114" t="s">
        <v>352</v>
      </c>
      <c r="B364" s="115"/>
      <c r="C364" s="115">
        <v>131</v>
      </c>
      <c r="D364" s="115">
        <v>800000000</v>
      </c>
      <c r="E364" s="115"/>
      <c r="F364" s="115">
        <v>131</v>
      </c>
      <c r="G364" s="122"/>
      <c r="H364" s="118">
        <f t="shared" si="33"/>
        <v>0</v>
      </c>
      <c r="I364" s="125">
        <v>0</v>
      </c>
      <c r="J364" s="125"/>
      <c r="K364" s="112"/>
      <c r="L364" s="111"/>
      <c r="M364" s="125"/>
      <c r="N364" s="125"/>
    </row>
    <row r="365" spans="1:14" s="107" customFormat="1" ht="33.75" customHeight="1">
      <c r="A365" s="114" t="s">
        <v>353</v>
      </c>
      <c r="B365" s="115"/>
      <c r="C365" s="115">
        <v>131</v>
      </c>
      <c r="D365" s="115">
        <v>800000000</v>
      </c>
      <c r="E365" s="115"/>
      <c r="F365" s="115">
        <v>131</v>
      </c>
      <c r="G365" s="122"/>
      <c r="H365" s="118">
        <f t="shared" si="33"/>
        <v>0</v>
      </c>
      <c r="I365" s="125">
        <v>0</v>
      </c>
      <c r="J365" s="125"/>
      <c r="K365" s="112"/>
      <c r="L365" s="111"/>
      <c r="M365" s="125"/>
      <c r="N365" s="125"/>
    </row>
    <row r="366" spans="1:14" s="107" customFormat="1" ht="25.5">
      <c r="A366" s="114" t="s">
        <v>51</v>
      </c>
      <c r="B366" s="115"/>
      <c r="C366" s="115">
        <v>131</v>
      </c>
      <c r="D366" s="115">
        <v>800000000</v>
      </c>
      <c r="E366" s="115"/>
      <c r="F366" s="115">
        <v>131</v>
      </c>
      <c r="G366" s="102" t="s">
        <v>530</v>
      </c>
      <c r="H366" s="118">
        <f t="shared" si="33"/>
        <v>805176</v>
      </c>
      <c r="I366" s="125">
        <v>805176</v>
      </c>
      <c r="J366" s="125"/>
      <c r="K366" s="112"/>
      <c r="L366" s="111"/>
      <c r="M366" s="125"/>
      <c r="N366" s="125"/>
    </row>
    <row r="367" spans="1:14" s="107" customFormat="1" ht="12.75">
      <c r="A367" s="114" t="s">
        <v>52</v>
      </c>
      <c r="B367" s="115"/>
      <c r="C367" s="115">
        <v>131</v>
      </c>
      <c r="D367" s="115">
        <v>800000000</v>
      </c>
      <c r="E367" s="115"/>
      <c r="F367" s="115">
        <v>131</v>
      </c>
      <c r="G367" s="102" t="s">
        <v>530</v>
      </c>
      <c r="H367" s="118">
        <f t="shared" si="33"/>
        <v>2959713</v>
      </c>
      <c r="I367" s="125">
        <v>2959713</v>
      </c>
      <c r="J367" s="125"/>
      <c r="K367" s="112"/>
      <c r="L367" s="111"/>
      <c r="M367" s="125"/>
      <c r="N367" s="125"/>
    </row>
    <row r="368" spans="1:14" s="128" customFormat="1" ht="12.75">
      <c r="A368" s="114" t="s">
        <v>46</v>
      </c>
      <c r="B368" s="115"/>
      <c r="C368" s="115">
        <v>131</v>
      </c>
      <c r="D368" s="116" t="s">
        <v>524</v>
      </c>
      <c r="E368" s="115"/>
      <c r="F368" s="115">
        <v>131</v>
      </c>
      <c r="G368" s="117" t="s">
        <v>363</v>
      </c>
      <c r="H368" s="118">
        <f t="shared" si="33"/>
        <v>5670000</v>
      </c>
      <c r="I368" s="118"/>
      <c r="J368" s="118"/>
      <c r="K368" s="119"/>
      <c r="L368" s="123"/>
      <c r="M368" s="118">
        <v>5670000</v>
      </c>
      <c r="N368" s="118"/>
    </row>
    <row r="369" spans="1:14" s="128" customFormat="1" ht="12.75">
      <c r="A369" s="114" t="s">
        <v>48</v>
      </c>
      <c r="B369" s="115"/>
      <c r="C369" s="115">
        <v>131</v>
      </c>
      <c r="D369" s="116" t="s">
        <v>524</v>
      </c>
      <c r="E369" s="115"/>
      <c r="F369" s="115">
        <v>131</v>
      </c>
      <c r="G369" s="117" t="s">
        <v>363</v>
      </c>
      <c r="H369" s="118">
        <f>I369+J369+K369+L369+M369</f>
        <v>0</v>
      </c>
      <c r="I369" s="118"/>
      <c r="J369" s="118"/>
      <c r="K369" s="119"/>
      <c r="L369" s="123"/>
      <c r="M369" s="118"/>
      <c r="N369" s="118"/>
    </row>
    <row r="370" spans="1:14" s="128" customFormat="1" ht="15.75" customHeight="1">
      <c r="A370" s="114" t="s">
        <v>368</v>
      </c>
      <c r="B370" s="115"/>
      <c r="C370" s="115">
        <v>134</v>
      </c>
      <c r="D370" s="116" t="s">
        <v>524</v>
      </c>
      <c r="E370" s="115"/>
      <c r="F370" s="115">
        <v>134</v>
      </c>
      <c r="G370" s="117" t="s">
        <v>363</v>
      </c>
      <c r="H370" s="118">
        <f>I370+J370+K370+L370+M370</f>
        <v>0</v>
      </c>
      <c r="I370" s="118"/>
      <c r="J370" s="118"/>
      <c r="K370" s="119"/>
      <c r="L370" s="123"/>
      <c r="M370" s="118"/>
      <c r="N370" s="118"/>
    </row>
    <row r="371" spans="1:14" s="128" customFormat="1" ht="15.75" customHeight="1">
      <c r="A371" s="114" t="s">
        <v>47</v>
      </c>
      <c r="B371" s="115"/>
      <c r="C371" s="115">
        <v>135</v>
      </c>
      <c r="D371" s="116" t="s">
        <v>524</v>
      </c>
      <c r="E371" s="115"/>
      <c r="F371" s="115">
        <v>135</v>
      </c>
      <c r="G371" s="117" t="s">
        <v>363</v>
      </c>
      <c r="H371" s="118">
        <f>I371+J371+K371+L371+M371</f>
        <v>365000</v>
      </c>
      <c r="I371" s="118"/>
      <c r="J371" s="118"/>
      <c r="K371" s="119"/>
      <c r="L371" s="123"/>
      <c r="M371" s="118">
        <v>365000</v>
      </c>
      <c r="N371" s="118"/>
    </row>
    <row r="372" spans="1:14" s="134" customFormat="1" ht="21.75" customHeight="1">
      <c r="A372" s="129" t="s">
        <v>432</v>
      </c>
      <c r="B372" s="130">
        <v>130</v>
      </c>
      <c r="C372" s="130">
        <v>140</v>
      </c>
      <c r="D372" s="116" t="s">
        <v>524</v>
      </c>
      <c r="E372" s="130"/>
      <c r="F372" s="130">
        <v>140</v>
      </c>
      <c r="G372" s="131" t="s">
        <v>363</v>
      </c>
      <c r="H372" s="132">
        <f>M372</f>
        <v>0</v>
      </c>
      <c r="I372" s="130" t="s">
        <v>74</v>
      </c>
      <c r="J372" s="130" t="s">
        <v>74</v>
      </c>
      <c r="K372" s="130" t="s">
        <v>74</v>
      </c>
      <c r="L372" s="130" t="s">
        <v>74</v>
      </c>
      <c r="M372" s="133">
        <f>M374+M375+M376+M377+M378</f>
        <v>0</v>
      </c>
      <c r="N372" s="130" t="s">
        <v>74</v>
      </c>
    </row>
    <row r="373" spans="1:14" s="128" customFormat="1" ht="12.75">
      <c r="A373" s="114" t="s">
        <v>364</v>
      </c>
      <c r="B373" s="115"/>
      <c r="C373" s="115"/>
      <c r="D373" s="116"/>
      <c r="E373" s="115"/>
      <c r="F373" s="115"/>
      <c r="G373" s="122"/>
      <c r="H373" s="118"/>
      <c r="I373" s="122"/>
      <c r="J373" s="115"/>
      <c r="K373" s="119"/>
      <c r="L373" s="123"/>
      <c r="M373" s="118"/>
      <c r="N373" s="123"/>
    </row>
    <row r="374" spans="1:14" s="128" customFormat="1" ht="38.25">
      <c r="A374" s="114" t="s">
        <v>369</v>
      </c>
      <c r="B374" s="115"/>
      <c r="C374" s="115">
        <v>141</v>
      </c>
      <c r="D374" s="116" t="s">
        <v>524</v>
      </c>
      <c r="E374" s="115"/>
      <c r="F374" s="115">
        <v>141</v>
      </c>
      <c r="G374" s="117" t="s">
        <v>363</v>
      </c>
      <c r="H374" s="118">
        <f>I374+J374+K374+L374+M374</f>
        <v>0</v>
      </c>
      <c r="I374" s="122"/>
      <c r="J374" s="115"/>
      <c r="K374" s="119"/>
      <c r="L374" s="123"/>
      <c r="M374" s="118"/>
      <c r="N374" s="123"/>
    </row>
    <row r="375" spans="1:14" s="128" customFormat="1" ht="25.5">
      <c r="A375" s="114" t="s">
        <v>370</v>
      </c>
      <c r="B375" s="115"/>
      <c r="C375" s="115">
        <v>142</v>
      </c>
      <c r="D375" s="116" t="s">
        <v>524</v>
      </c>
      <c r="E375" s="115"/>
      <c r="F375" s="115">
        <v>142</v>
      </c>
      <c r="G375" s="117" t="s">
        <v>363</v>
      </c>
      <c r="H375" s="118">
        <f>I375+J375+K375+L375+M375</f>
        <v>0</v>
      </c>
      <c r="I375" s="122"/>
      <c r="J375" s="115"/>
      <c r="K375" s="119"/>
      <c r="L375" s="123"/>
      <c r="M375" s="118"/>
      <c r="N375" s="123"/>
    </row>
    <row r="376" spans="1:14" s="128" customFormat="1" ht="15" customHeight="1">
      <c r="A376" s="114" t="s">
        <v>371</v>
      </c>
      <c r="B376" s="115"/>
      <c r="C376" s="115">
        <v>143</v>
      </c>
      <c r="D376" s="116" t="s">
        <v>524</v>
      </c>
      <c r="E376" s="115"/>
      <c r="F376" s="115">
        <v>143</v>
      </c>
      <c r="G376" s="117" t="s">
        <v>363</v>
      </c>
      <c r="H376" s="118">
        <f>I376+J376+K376+L376+M376</f>
        <v>0</v>
      </c>
      <c r="I376" s="122"/>
      <c r="J376" s="115"/>
      <c r="K376" s="119"/>
      <c r="L376" s="123"/>
      <c r="M376" s="118"/>
      <c r="N376" s="123"/>
    </row>
    <row r="377" spans="1:14" s="128" customFormat="1" ht="15" customHeight="1">
      <c r="A377" s="114" t="s">
        <v>372</v>
      </c>
      <c r="B377" s="115"/>
      <c r="C377" s="115">
        <v>144</v>
      </c>
      <c r="D377" s="116" t="s">
        <v>524</v>
      </c>
      <c r="E377" s="115"/>
      <c r="F377" s="115">
        <v>144</v>
      </c>
      <c r="G377" s="117" t="s">
        <v>363</v>
      </c>
      <c r="H377" s="118">
        <f>I377+J377+K377+L377+M377</f>
        <v>0</v>
      </c>
      <c r="I377" s="122"/>
      <c r="J377" s="115"/>
      <c r="K377" s="119"/>
      <c r="L377" s="123"/>
      <c r="M377" s="118"/>
      <c r="N377" s="123"/>
    </row>
    <row r="378" spans="1:14" s="128" customFormat="1" ht="23.25" customHeight="1">
      <c r="A378" s="114" t="s">
        <v>373</v>
      </c>
      <c r="B378" s="115"/>
      <c r="C378" s="115">
        <v>145</v>
      </c>
      <c r="D378" s="116" t="s">
        <v>524</v>
      </c>
      <c r="E378" s="115"/>
      <c r="F378" s="115">
        <v>145</v>
      </c>
      <c r="G378" s="117" t="s">
        <v>363</v>
      </c>
      <c r="H378" s="118">
        <f>I378+J378+K378+L378+M378</f>
        <v>0</v>
      </c>
      <c r="I378" s="122"/>
      <c r="J378" s="115"/>
      <c r="K378" s="119"/>
      <c r="L378" s="123"/>
      <c r="M378" s="118"/>
      <c r="N378" s="123"/>
    </row>
    <row r="379" spans="1:14" s="107" customFormat="1" ht="50.25" customHeight="1">
      <c r="A379" s="114" t="s">
        <v>49</v>
      </c>
      <c r="B379" s="115">
        <v>140</v>
      </c>
      <c r="C379" s="115"/>
      <c r="D379" s="116" t="s">
        <v>524</v>
      </c>
      <c r="E379" s="115"/>
      <c r="F379" s="115"/>
      <c r="G379" s="122"/>
      <c r="H379" s="118">
        <f>M379</f>
        <v>0</v>
      </c>
      <c r="I379" s="109" t="s">
        <v>74</v>
      </c>
      <c r="J379" s="109" t="s">
        <v>74</v>
      </c>
      <c r="K379" s="109" t="s">
        <v>74</v>
      </c>
      <c r="L379" s="109" t="s">
        <v>74</v>
      </c>
      <c r="M379" s="109"/>
      <c r="N379" s="109" t="s">
        <v>74</v>
      </c>
    </row>
    <row r="380" spans="1:14" s="107" customFormat="1" ht="31.5" customHeight="1">
      <c r="A380" s="114" t="s">
        <v>167</v>
      </c>
      <c r="B380" s="115">
        <v>150</v>
      </c>
      <c r="C380" s="115">
        <v>150</v>
      </c>
      <c r="D380" s="115">
        <v>901000000</v>
      </c>
      <c r="E380" s="115"/>
      <c r="F380" s="115">
        <v>150</v>
      </c>
      <c r="G380" s="122"/>
      <c r="H380" s="118">
        <f>J380+K380</f>
        <v>0</v>
      </c>
      <c r="I380" s="109" t="s">
        <v>74</v>
      </c>
      <c r="J380" s="135">
        <f>SUM(J381:J386)</f>
        <v>0</v>
      </c>
      <c r="K380" s="109">
        <f>K381</f>
        <v>0</v>
      </c>
      <c r="L380" s="109" t="s">
        <v>74</v>
      </c>
      <c r="M380" s="109" t="s">
        <v>74</v>
      </c>
      <c r="N380" s="109" t="s">
        <v>74</v>
      </c>
    </row>
    <row r="381" spans="1:14" s="107" customFormat="1" ht="31.5" customHeight="1">
      <c r="A381" s="114" t="s">
        <v>167</v>
      </c>
      <c r="B381" s="115">
        <v>150</v>
      </c>
      <c r="C381" s="115">
        <v>152</v>
      </c>
      <c r="D381" s="115">
        <v>901480000</v>
      </c>
      <c r="E381" s="115"/>
      <c r="F381" s="115">
        <v>152</v>
      </c>
      <c r="G381" s="122" t="s">
        <v>529</v>
      </c>
      <c r="H381" s="118">
        <f>J381+K381</f>
        <v>0</v>
      </c>
      <c r="I381" s="109"/>
      <c r="J381" s="125">
        <v>0</v>
      </c>
      <c r="K381" s="112"/>
      <c r="L381" s="109" t="s">
        <v>74</v>
      </c>
      <c r="M381" s="109" t="s">
        <v>74</v>
      </c>
      <c r="N381" s="109" t="s">
        <v>74</v>
      </c>
    </row>
    <row r="382" spans="1:14" s="107" customFormat="1" ht="31.5" customHeight="1">
      <c r="A382" s="114" t="s">
        <v>167</v>
      </c>
      <c r="B382" s="115">
        <v>150</v>
      </c>
      <c r="C382" s="115">
        <v>152</v>
      </c>
      <c r="D382" s="115">
        <v>901160000</v>
      </c>
      <c r="E382" s="115"/>
      <c r="F382" s="115">
        <v>152</v>
      </c>
      <c r="G382" s="122" t="s">
        <v>529</v>
      </c>
      <c r="H382" s="118">
        <f aca="true" t="shared" si="34" ref="H382:H387">J382+K382</f>
        <v>0</v>
      </c>
      <c r="I382" s="109"/>
      <c r="J382" s="125">
        <v>0</v>
      </c>
      <c r="K382" s="112"/>
      <c r="L382" s="109" t="s">
        <v>74</v>
      </c>
      <c r="M382" s="109" t="s">
        <v>74</v>
      </c>
      <c r="N382" s="109" t="s">
        <v>74</v>
      </c>
    </row>
    <row r="383" spans="1:14" s="107" customFormat="1" ht="31.5" customHeight="1">
      <c r="A383" s="114" t="s">
        <v>167</v>
      </c>
      <c r="B383" s="115">
        <v>150</v>
      </c>
      <c r="C383" s="115">
        <v>152</v>
      </c>
      <c r="D383" s="115">
        <v>901830000</v>
      </c>
      <c r="E383" s="115"/>
      <c r="F383" s="115">
        <v>152</v>
      </c>
      <c r="G383" s="122" t="s">
        <v>529</v>
      </c>
      <c r="H383" s="118">
        <f t="shared" si="34"/>
        <v>0</v>
      </c>
      <c r="I383" s="109"/>
      <c r="J383" s="125">
        <v>0</v>
      </c>
      <c r="K383" s="112"/>
      <c r="L383" s="109" t="s">
        <v>74</v>
      </c>
      <c r="M383" s="109" t="s">
        <v>74</v>
      </c>
      <c r="N383" s="109" t="s">
        <v>74</v>
      </c>
    </row>
    <row r="384" spans="1:14" s="107" customFormat="1" ht="31.5" customHeight="1">
      <c r="A384" s="114" t="s">
        <v>167</v>
      </c>
      <c r="B384" s="115">
        <v>150</v>
      </c>
      <c r="C384" s="115">
        <v>152</v>
      </c>
      <c r="D384" s="115">
        <v>901210000</v>
      </c>
      <c r="E384" s="115"/>
      <c r="F384" s="115">
        <v>152</v>
      </c>
      <c r="G384" s="117" t="s">
        <v>531</v>
      </c>
      <c r="H384" s="118">
        <f t="shared" si="34"/>
        <v>0</v>
      </c>
      <c r="I384" s="109"/>
      <c r="J384" s="125">
        <v>0</v>
      </c>
      <c r="K384" s="112"/>
      <c r="L384" s="109" t="s">
        <v>74</v>
      </c>
      <c r="M384" s="109" t="s">
        <v>74</v>
      </c>
      <c r="N384" s="109" t="s">
        <v>74</v>
      </c>
    </row>
    <row r="385" spans="1:14" s="107" customFormat="1" ht="31.5" customHeight="1">
      <c r="A385" s="114" t="s">
        <v>167</v>
      </c>
      <c r="B385" s="115">
        <v>150</v>
      </c>
      <c r="C385" s="115">
        <v>152</v>
      </c>
      <c r="D385" s="115">
        <v>901150000</v>
      </c>
      <c r="E385" s="115"/>
      <c r="F385" s="115">
        <v>152</v>
      </c>
      <c r="G385" s="122" t="s">
        <v>529</v>
      </c>
      <c r="H385" s="118">
        <f t="shared" si="34"/>
        <v>0</v>
      </c>
      <c r="I385" s="109"/>
      <c r="J385" s="125">
        <v>0</v>
      </c>
      <c r="K385" s="112"/>
      <c r="L385" s="109" t="s">
        <v>74</v>
      </c>
      <c r="M385" s="109" t="s">
        <v>74</v>
      </c>
      <c r="N385" s="109" t="s">
        <v>74</v>
      </c>
    </row>
    <row r="386" spans="1:14" s="107" customFormat="1" ht="31.5" customHeight="1">
      <c r="A386" s="114" t="s">
        <v>167</v>
      </c>
      <c r="B386" s="115">
        <v>150</v>
      </c>
      <c r="C386" s="115">
        <v>152</v>
      </c>
      <c r="D386" s="115">
        <v>901140000</v>
      </c>
      <c r="E386" s="115"/>
      <c r="F386" s="115">
        <v>152</v>
      </c>
      <c r="G386" s="122" t="s">
        <v>529</v>
      </c>
      <c r="H386" s="118">
        <f t="shared" si="34"/>
        <v>0</v>
      </c>
      <c r="I386" s="109"/>
      <c r="J386" s="125">
        <v>0</v>
      </c>
      <c r="K386" s="112"/>
      <c r="L386" s="109" t="s">
        <v>74</v>
      </c>
      <c r="M386" s="109" t="s">
        <v>74</v>
      </c>
      <c r="N386" s="109" t="s">
        <v>74</v>
      </c>
    </row>
    <row r="387" spans="1:14" s="107" customFormat="1" ht="31.5" customHeight="1">
      <c r="A387" s="114" t="s">
        <v>167</v>
      </c>
      <c r="B387" s="115">
        <v>150</v>
      </c>
      <c r="C387" s="115">
        <v>152</v>
      </c>
      <c r="D387" s="115">
        <v>901750000</v>
      </c>
      <c r="E387" s="115"/>
      <c r="F387" s="115">
        <v>152</v>
      </c>
      <c r="G387" s="122" t="s">
        <v>537</v>
      </c>
      <c r="H387" s="118">
        <f t="shared" si="34"/>
        <v>0</v>
      </c>
      <c r="I387" s="109"/>
      <c r="J387" s="125">
        <v>0</v>
      </c>
      <c r="K387" s="112"/>
      <c r="L387" s="109"/>
      <c r="M387" s="110"/>
      <c r="N387" s="110"/>
    </row>
    <row r="388" spans="1:14" s="128" customFormat="1" ht="18" customHeight="1">
      <c r="A388" s="114" t="s">
        <v>210</v>
      </c>
      <c r="B388" s="115">
        <v>160</v>
      </c>
      <c r="C388" s="115">
        <v>180</v>
      </c>
      <c r="D388" s="116" t="s">
        <v>524</v>
      </c>
      <c r="E388" s="115"/>
      <c r="F388" s="115">
        <v>180</v>
      </c>
      <c r="G388" s="117" t="s">
        <v>363</v>
      </c>
      <c r="H388" s="118">
        <f aca="true" t="shared" si="35" ref="H388:H394">M388</f>
        <v>0</v>
      </c>
      <c r="I388" s="115" t="s">
        <v>74</v>
      </c>
      <c r="J388" s="115" t="s">
        <v>74</v>
      </c>
      <c r="K388" s="115" t="s">
        <v>74</v>
      </c>
      <c r="L388" s="115" t="s">
        <v>74</v>
      </c>
      <c r="M388" s="118">
        <f>M389+M390</f>
        <v>0</v>
      </c>
      <c r="N388" s="118">
        <f>N389+N390</f>
        <v>0</v>
      </c>
    </row>
    <row r="389" spans="1:14" s="128" customFormat="1" ht="15" customHeight="1">
      <c r="A389" s="136" t="s">
        <v>133</v>
      </c>
      <c r="B389" s="115"/>
      <c r="C389" s="115">
        <v>189</v>
      </c>
      <c r="D389" s="116" t="s">
        <v>524</v>
      </c>
      <c r="E389" s="115"/>
      <c r="F389" s="115">
        <v>189</v>
      </c>
      <c r="G389" s="117" t="s">
        <v>363</v>
      </c>
      <c r="H389" s="118">
        <f t="shared" si="35"/>
        <v>0</v>
      </c>
      <c r="I389" s="118"/>
      <c r="J389" s="118"/>
      <c r="K389" s="119"/>
      <c r="L389" s="123"/>
      <c r="M389" s="118"/>
      <c r="N389" s="118"/>
    </row>
    <row r="390" spans="1:14" s="128" customFormat="1" ht="15" customHeight="1">
      <c r="A390" s="136" t="s">
        <v>134</v>
      </c>
      <c r="B390" s="115"/>
      <c r="C390" s="115">
        <v>189</v>
      </c>
      <c r="D390" s="116" t="s">
        <v>524</v>
      </c>
      <c r="E390" s="115"/>
      <c r="F390" s="115">
        <v>189</v>
      </c>
      <c r="G390" s="117" t="s">
        <v>363</v>
      </c>
      <c r="H390" s="118">
        <f t="shared" si="35"/>
        <v>0</v>
      </c>
      <c r="I390" s="118"/>
      <c r="J390" s="118"/>
      <c r="K390" s="119"/>
      <c r="L390" s="123"/>
      <c r="M390" s="118"/>
      <c r="N390" s="118"/>
    </row>
    <row r="391" spans="1:14" s="128" customFormat="1" ht="23.25" customHeight="1">
      <c r="A391" s="114" t="s">
        <v>211</v>
      </c>
      <c r="B391" s="115">
        <v>180</v>
      </c>
      <c r="C391" s="115">
        <v>400</v>
      </c>
      <c r="D391" s="116" t="s">
        <v>524</v>
      </c>
      <c r="E391" s="115" t="s">
        <v>74</v>
      </c>
      <c r="F391" s="115">
        <v>400</v>
      </c>
      <c r="G391" s="117" t="s">
        <v>363</v>
      </c>
      <c r="H391" s="118">
        <f t="shared" si="35"/>
        <v>0</v>
      </c>
      <c r="I391" s="115" t="s">
        <v>74</v>
      </c>
      <c r="J391" s="115" t="s">
        <v>74</v>
      </c>
      <c r="K391" s="115" t="s">
        <v>74</v>
      </c>
      <c r="L391" s="115" t="s">
        <v>74</v>
      </c>
      <c r="M391" s="118">
        <f>M392+M393+M394+M396+M395</f>
        <v>0</v>
      </c>
      <c r="N391" s="115" t="s">
        <v>74</v>
      </c>
    </row>
    <row r="392" spans="1:14" s="128" customFormat="1" ht="23.25" customHeight="1">
      <c r="A392" s="137" t="s">
        <v>374</v>
      </c>
      <c r="B392" s="115"/>
      <c r="C392" s="115">
        <v>410</v>
      </c>
      <c r="D392" s="116" t="s">
        <v>524</v>
      </c>
      <c r="E392" s="115"/>
      <c r="F392" s="115">
        <v>410</v>
      </c>
      <c r="G392" s="117" t="s">
        <v>363</v>
      </c>
      <c r="H392" s="118">
        <f t="shared" si="35"/>
        <v>0</v>
      </c>
      <c r="I392" s="118"/>
      <c r="J392" s="118"/>
      <c r="K392" s="119"/>
      <c r="L392" s="123"/>
      <c r="M392" s="118"/>
      <c r="N392" s="118"/>
    </row>
    <row r="393" spans="1:14" s="128" customFormat="1" ht="23.25" customHeight="1">
      <c r="A393" s="137" t="s">
        <v>375</v>
      </c>
      <c r="B393" s="115"/>
      <c r="C393" s="115">
        <v>420</v>
      </c>
      <c r="D393" s="116" t="s">
        <v>524</v>
      </c>
      <c r="E393" s="115"/>
      <c r="F393" s="115">
        <v>420</v>
      </c>
      <c r="G393" s="117" t="s">
        <v>363</v>
      </c>
      <c r="H393" s="118">
        <f t="shared" si="35"/>
        <v>0</v>
      </c>
      <c r="I393" s="118"/>
      <c r="J393" s="118"/>
      <c r="K393" s="119"/>
      <c r="L393" s="123"/>
      <c r="M393" s="118"/>
      <c r="N393" s="118"/>
    </row>
    <row r="394" spans="1:14" s="128" customFormat="1" ht="23.25" customHeight="1">
      <c r="A394" s="137" t="s">
        <v>376</v>
      </c>
      <c r="B394" s="115"/>
      <c r="C394" s="115">
        <v>430</v>
      </c>
      <c r="D394" s="116" t="s">
        <v>524</v>
      </c>
      <c r="E394" s="115"/>
      <c r="F394" s="115">
        <v>430</v>
      </c>
      <c r="G394" s="117" t="s">
        <v>363</v>
      </c>
      <c r="H394" s="118">
        <f t="shared" si="35"/>
        <v>0</v>
      </c>
      <c r="I394" s="118"/>
      <c r="J394" s="118"/>
      <c r="K394" s="119"/>
      <c r="L394" s="123"/>
      <c r="M394" s="118"/>
      <c r="N394" s="118"/>
    </row>
    <row r="395" spans="1:14" s="121" customFormat="1" ht="23.25" customHeight="1">
      <c r="A395" s="137" t="s">
        <v>425</v>
      </c>
      <c r="B395" s="115"/>
      <c r="C395" s="115">
        <v>440</v>
      </c>
      <c r="D395" s="116" t="s">
        <v>524</v>
      </c>
      <c r="E395" s="115"/>
      <c r="F395" s="115">
        <v>440</v>
      </c>
      <c r="G395" s="117" t="s">
        <v>363</v>
      </c>
      <c r="H395" s="118">
        <f>M395</f>
        <v>0</v>
      </c>
      <c r="I395" s="118"/>
      <c r="J395" s="118"/>
      <c r="K395" s="119"/>
      <c r="L395" s="123"/>
      <c r="M395" s="118"/>
      <c r="N395" s="118"/>
    </row>
    <row r="396" spans="1:14" s="128" customFormat="1" ht="23.25" customHeight="1">
      <c r="A396" s="137" t="s">
        <v>377</v>
      </c>
      <c r="B396" s="115"/>
      <c r="C396" s="115">
        <v>450</v>
      </c>
      <c r="D396" s="116" t="s">
        <v>524</v>
      </c>
      <c r="E396" s="115"/>
      <c r="F396" s="115">
        <v>450</v>
      </c>
      <c r="G396" s="117" t="s">
        <v>363</v>
      </c>
      <c r="H396" s="118">
        <f>M396</f>
        <v>0</v>
      </c>
      <c r="I396" s="118"/>
      <c r="J396" s="118"/>
      <c r="K396" s="119"/>
      <c r="L396" s="123"/>
      <c r="M396" s="118"/>
      <c r="N396" s="118"/>
    </row>
    <row r="397" spans="1:14" s="8" customFormat="1" ht="11.25" customHeight="1">
      <c r="A397" s="138" t="s">
        <v>44</v>
      </c>
      <c r="B397" s="139">
        <v>200</v>
      </c>
      <c r="C397" s="139"/>
      <c r="D397" s="139"/>
      <c r="E397" s="139"/>
      <c r="F397" s="140"/>
      <c r="G397" s="140"/>
      <c r="H397" s="141">
        <f aca="true" t="shared" si="36" ref="H397:N397">H399+H415+H422+H436+H437+H441</f>
        <v>38575022.099999994</v>
      </c>
      <c r="I397" s="141">
        <f t="shared" si="36"/>
        <v>31789495.74</v>
      </c>
      <c r="J397" s="141">
        <f t="shared" si="36"/>
        <v>0</v>
      </c>
      <c r="K397" s="141">
        <f t="shared" si="36"/>
        <v>0</v>
      </c>
      <c r="L397" s="141">
        <f t="shared" si="36"/>
        <v>0</v>
      </c>
      <c r="M397" s="141">
        <f t="shared" si="36"/>
        <v>6785526.359999999</v>
      </c>
      <c r="N397" s="141">
        <f t="shared" si="36"/>
        <v>0</v>
      </c>
    </row>
    <row r="398" spans="1:14" s="8" customFormat="1" ht="13.5" customHeight="1">
      <c r="A398" s="142" t="s">
        <v>4</v>
      </c>
      <c r="B398" s="109"/>
      <c r="C398" s="109"/>
      <c r="D398" s="109"/>
      <c r="E398" s="109"/>
      <c r="F398" s="109"/>
      <c r="G398" s="110"/>
      <c r="H398" s="125"/>
      <c r="I398" s="125"/>
      <c r="J398" s="125"/>
      <c r="K398" s="113"/>
      <c r="L398" s="113"/>
      <c r="M398" s="113"/>
      <c r="N398" s="113"/>
    </row>
    <row r="399" spans="1:14" s="8" customFormat="1" ht="13.5" customHeight="1">
      <c r="A399" s="142" t="s">
        <v>296</v>
      </c>
      <c r="B399" s="109">
        <v>210</v>
      </c>
      <c r="C399" s="109"/>
      <c r="D399" s="109"/>
      <c r="E399" s="109"/>
      <c r="F399" s="109"/>
      <c r="G399" s="110"/>
      <c r="H399" s="125">
        <f>H401</f>
        <v>26108364.359999996</v>
      </c>
      <c r="I399" s="125">
        <f aca="true" t="shared" si="37" ref="I399:N399">I401</f>
        <v>23336871.099999998</v>
      </c>
      <c r="J399" s="125">
        <f t="shared" si="37"/>
        <v>0</v>
      </c>
      <c r="K399" s="125">
        <f t="shared" si="37"/>
        <v>0</v>
      </c>
      <c r="L399" s="125">
        <f t="shared" si="37"/>
        <v>0</v>
      </c>
      <c r="M399" s="125">
        <f t="shared" si="37"/>
        <v>2771493.26</v>
      </c>
      <c r="N399" s="125">
        <f t="shared" si="37"/>
        <v>0</v>
      </c>
    </row>
    <row r="400" spans="1:14" s="8" customFormat="1" ht="13.5" customHeight="1">
      <c r="A400" s="143" t="s">
        <v>3</v>
      </c>
      <c r="B400" s="115"/>
      <c r="C400" s="115"/>
      <c r="D400" s="115"/>
      <c r="E400" s="115"/>
      <c r="F400" s="115"/>
      <c r="G400" s="122"/>
      <c r="H400" s="118"/>
      <c r="I400" s="125"/>
      <c r="J400" s="125"/>
      <c r="K400" s="113"/>
      <c r="L400" s="113"/>
      <c r="M400" s="113"/>
      <c r="N400" s="113"/>
    </row>
    <row r="401" spans="1:14" s="8" customFormat="1" ht="25.5" customHeight="1">
      <c r="A401" s="143" t="s">
        <v>297</v>
      </c>
      <c r="B401" s="115">
        <v>211</v>
      </c>
      <c r="C401" s="115"/>
      <c r="D401" s="115"/>
      <c r="E401" s="115"/>
      <c r="F401" s="115"/>
      <c r="G401" s="122"/>
      <c r="H401" s="118">
        <f>SUM(H403:H414)</f>
        <v>26108364.359999996</v>
      </c>
      <c r="I401" s="125">
        <f>I403+I408+I409+I410</f>
        <v>23336871.099999998</v>
      </c>
      <c r="J401" s="125">
        <f>SUM(J403:J413)</f>
        <v>0</v>
      </c>
      <c r="K401" s="125">
        <f>K403+K408+K409+K410</f>
        <v>0</v>
      </c>
      <c r="L401" s="125">
        <f>L403+L408+L409+L410</f>
        <v>0</v>
      </c>
      <c r="M401" s="125">
        <f>SUM(M403:M414)</f>
        <v>2771493.26</v>
      </c>
      <c r="N401" s="125">
        <f>N403+N408+N409+N410</f>
        <v>0</v>
      </c>
    </row>
    <row r="402" spans="1:14" s="8" customFormat="1" ht="16.5" customHeight="1">
      <c r="A402" s="143" t="s">
        <v>4</v>
      </c>
      <c r="B402" s="115"/>
      <c r="C402" s="115"/>
      <c r="D402" s="115"/>
      <c r="E402" s="115"/>
      <c r="F402" s="115"/>
      <c r="G402" s="122"/>
      <c r="H402" s="118"/>
      <c r="I402" s="125"/>
      <c r="J402" s="125"/>
      <c r="K402" s="113"/>
      <c r="L402" s="113"/>
      <c r="M402" s="113"/>
      <c r="N402" s="113"/>
    </row>
    <row r="403" spans="1:14" s="8" customFormat="1" ht="16.5" customHeight="1">
      <c r="A403" s="143" t="s">
        <v>298</v>
      </c>
      <c r="B403" s="115"/>
      <c r="C403" s="115">
        <v>211</v>
      </c>
      <c r="D403" s="115">
        <v>800000000</v>
      </c>
      <c r="E403" s="115">
        <v>111</v>
      </c>
      <c r="F403" s="115">
        <v>211</v>
      </c>
      <c r="G403" s="102" t="s">
        <v>526</v>
      </c>
      <c r="H403" s="118">
        <f>I403+J403+K403+L403+M403+N403</f>
        <v>17923864.13</v>
      </c>
      <c r="I403" s="125">
        <v>17923864.13</v>
      </c>
      <c r="J403" s="125"/>
      <c r="K403" s="113"/>
      <c r="L403" s="113"/>
      <c r="M403" s="113"/>
      <c r="N403" s="113"/>
    </row>
    <row r="404" spans="1:14" s="8" customFormat="1" ht="16.5" customHeight="1">
      <c r="A404" s="143" t="s">
        <v>298</v>
      </c>
      <c r="B404" s="115"/>
      <c r="C404" s="115">
        <v>211</v>
      </c>
      <c r="D404" s="115">
        <v>901480000</v>
      </c>
      <c r="E404" s="115">
        <v>111</v>
      </c>
      <c r="F404" s="115">
        <v>211</v>
      </c>
      <c r="G404" s="102" t="s">
        <v>526</v>
      </c>
      <c r="H404" s="118">
        <f>SUM(I404:J404)</f>
        <v>0</v>
      </c>
      <c r="I404" s="125"/>
      <c r="J404" s="125">
        <v>0</v>
      </c>
      <c r="K404" s="113"/>
      <c r="L404" s="113"/>
      <c r="M404" s="113"/>
      <c r="N404" s="113"/>
    </row>
    <row r="405" spans="1:14" s="8" customFormat="1" ht="16.5" customHeight="1">
      <c r="A405" s="143" t="s">
        <v>298</v>
      </c>
      <c r="B405" s="115"/>
      <c r="C405" s="115">
        <v>211</v>
      </c>
      <c r="D405" s="115">
        <v>901160000</v>
      </c>
      <c r="E405" s="115">
        <v>111</v>
      </c>
      <c r="F405" s="115">
        <v>211</v>
      </c>
      <c r="G405" s="102" t="s">
        <v>526</v>
      </c>
      <c r="H405" s="118">
        <f>SUM(I405:J405)</f>
        <v>0</v>
      </c>
      <c r="I405" s="125"/>
      <c r="J405" s="125">
        <v>0</v>
      </c>
      <c r="K405" s="113"/>
      <c r="L405" s="113"/>
      <c r="M405" s="113"/>
      <c r="N405" s="113"/>
    </row>
    <row r="406" spans="1:14" s="8" customFormat="1" ht="16.5" customHeight="1">
      <c r="A406" s="143" t="s">
        <v>298</v>
      </c>
      <c r="B406" s="115"/>
      <c r="C406" s="115">
        <v>211</v>
      </c>
      <c r="D406" s="115">
        <v>901830000</v>
      </c>
      <c r="E406" s="115">
        <v>111</v>
      </c>
      <c r="F406" s="115">
        <v>211</v>
      </c>
      <c r="G406" s="102" t="s">
        <v>526</v>
      </c>
      <c r="H406" s="118">
        <f>SUM(I406:J406)</f>
        <v>0</v>
      </c>
      <c r="I406" s="125"/>
      <c r="J406" s="125">
        <v>0</v>
      </c>
      <c r="K406" s="113"/>
      <c r="L406" s="113"/>
      <c r="M406" s="113"/>
      <c r="N406" s="113"/>
    </row>
    <row r="407" spans="1:14" s="8" customFormat="1" ht="16.5" customHeight="1">
      <c r="A407" s="143" t="s">
        <v>298</v>
      </c>
      <c r="B407" s="115"/>
      <c r="C407" s="115">
        <v>211</v>
      </c>
      <c r="D407" s="116" t="s">
        <v>524</v>
      </c>
      <c r="E407" s="115">
        <v>111</v>
      </c>
      <c r="F407" s="115">
        <v>211</v>
      </c>
      <c r="G407" s="102" t="s">
        <v>533</v>
      </c>
      <c r="H407" s="118">
        <f>SUM(I407:M407)</f>
        <v>2128645.86</v>
      </c>
      <c r="I407" s="125"/>
      <c r="J407" s="125"/>
      <c r="K407" s="113"/>
      <c r="L407" s="113"/>
      <c r="M407" s="113">
        <v>2128645.86</v>
      </c>
      <c r="N407" s="113"/>
    </row>
    <row r="408" spans="1:14" s="8" customFormat="1" ht="16.5" customHeight="1">
      <c r="A408" s="143" t="s">
        <v>299</v>
      </c>
      <c r="B408" s="115"/>
      <c r="C408" s="115">
        <v>211</v>
      </c>
      <c r="D408" s="115"/>
      <c r="E408" s="115">
        <v>111</v>
      </c>
      <c r="F408" s="115">
        <v>211</v>
      </c>
      <c r="G408" s="122"/>
      <c r="H408" s="118">
        <f>I408+J408+K408+L408+M408+N408</f>
        <v>0</v>
      </c>
      <c r="I408" s="125"/>
      <c r="J408" s="125"/>
      <c r="K408" s="113"/>
      <c r="L408" s="113"/>
      <c r="M408" s="113"/>
      <c r="N408" s="113"/>
    </row>
    <row r="409" spans="1:14" s="8" customFormat="1" ht="54" customHeight="1">
      <c r="A409" s="143" t="s">
        <v>300</v>
      </c>
      <c r="B409" s="115"/>
      <c r="C409" s="115">
        <v>212</v>
      </c>
      <c r="D409" s="115"/>
      <c r="E409" s="115">
        <v>262</v>
      </c>
      <c r="F409" s="115">
        <v>212</v>
      </c>
      <c r="G409" s="122"/>
      <c r="H409" s="118">
        <f>I409+J409+K409+L409+M409+N409</f>
        <v>0</v>
      </c>
      <c r="I409" s="125"/>
      <c r="J409" s="125">
        <v>0</v>
      </c>
      <c r="K409" s="113"/>
      <c r="L409" s="113"/>
      <c r="M409" s="113"/>
      <c r="N409" s="113"/>
    </row>
    <row r="410" spans="1:14" s="8" customFormat="1" ht="15.75" customHeight="1">
      <c r="A410" s="143" t="s">
        <v>301</v>
      </c>
      <c r="B410" s="115"/>
      <c r="C410" s="115">
        <v>213</v>
      </c>
      <c r="D410" s="115">
        <v>800000000</v>
      </c>
      <c r="E410" s="115">
        <v>119</v>
      </c>
      <c r="F410" s="115">
        <v>213</v>
      </c>
      <c r="G410" s="102" t="s">
        <v>526</v>
      </c>
      <c r="H410" s="118">
        <f>I410+J410+K410+L410+M410+N410</f>
        <v>5413006.97</v>
      </c>
      <c r="I410" s="125">
        <v>5413006.97</v>
      </c>
      <c r="J410" s="125"/>
      <c r="K410" s="113"/>
      <c r="L410" s="113"/>
      <c r="M410" s="113"/>
      <c r="N410" s="113"/>
    </row>
    <row r="411" spans="1:14" s="8" customFormat="1" ht="15.75" customHeight="1">
      <c r="A411" s="143" t="s">
        <v>301</v>
      </c>
      <c r="B411" s="115"/>
      <c r="C411" s="115">
        <v>213</v>
      </c>
      <c r="D411" s="115">
        <v>901480000</v>
      </c>
      <c r="E411" s="115">
        <v>119</v>
      </c>
      <c r="F411" s="115">
        <v>213</v>
      </c>
      <c r="G411" s="102" t="s">
        <v>526</v>
      </c>
      <c r="H411" s="118">
        <f>SUM(I411:J411)</f>
        <v>0</v>
      </c>
      <c r="I411" s="125"/>
      <c r="J411" s="125">
        <v>0</v>
      </c>
      <c r="K411" s="113"/>
      <c r="L411" s="113"/>
      <c r="M411" s="113"/>
      <c r="N411" s="113"/>
    </row>
    <row r="412" spans="1:14" s="8" customFormat="1" ht="15.75" customHeight="1">
      <c r="A412" s="143" t="s">
        <v>301</v>
      </c>
      <c r="B412" s="115"/>
      <c r="C412" s="115">
        <v>213</v>
      </c>
      <c r="D412" s="115">
        <v>901160000</v>
      </c>
      <c r="E412" s="115">
        <v>119</v>
      </c>
      <c r="F412" s="115">
        <v>213</v>
      </c>
      <c r="G412" s="102" t="s">
        <v>526</v>
      </c>
      <c r="H412" s="118">
        <f>SUM(I412:J412)</f>
        <v>0</v>
      </c>
      <c r="I412" s="125"/>
      <c r="J412" s="125">
        <v>0</v>
      </c>
      <c r="K412" s="113"/>
      <c r="L412" s="113"/>
      <c r="M412" s="113"/>
      <c r="N412" s="113"/>
    </row>
    <row r="413" spans="1:14" s="8" customFormat="1" ht="15.75" customHeight="1">
      <c r="A413" s="143" t="s">
        <v>301</v>
      </c>
      <c r="B413" s="115"/>
      <c r="C413" s="115">
        <v>213</v>
      </c>
      <c r="D413" s="115">
        <v>901830000</v>
      </c>
      <c r="E413" s="115">
        <v>119</v>
      </c>
      <c r="F413" s="115">
        <v>213</v>
      </c>
      <c r="G413" s="102" t="s">
        <v>526</v>
      </c>
      <c r="H413" s="118">
        <f>SUM(I413:J413)</f>
        <v>0</v>
      </c>
      <c r="I413" s="125"/>
      <c r="J413" s="125">
        <v>0</v>
      </c>
      <c r="K413" s="113"/>
      <c r="L413" s="113"/>
      <c r="M413" s="113"/>
      <c r="N413" s="113"/>
    </row>
    <row r="414" spans="1:14" s="8" customFormat="1" ht="15.75" customHeight="1">
      <c r="A414" s="143" t="s">
        <v>301</v>
      </c>
      <c r="B414" s="115"/>
      <c r="C414" s="115">
        <v>213</v>
      </c>
      <c r="D414" s="116" t="s">
        <v>524</v>
      </c>
      <c r="E414" s="115">
        <v>119</v>
      </c>
      <c r="F414" s="115">
        <v>213</v>
      </c>
      <c r="G414" s="102" t="s">
        <v>533</v>
      </c>
      <c r="H414" s="118">
        <f>SUM(I414:M414)</f>
        <v>642847.4</v>
      </c>
      <c r="I414" s="125"/>
      <c r="J414" s="125"/>
      <c r="K414" s="113"/>
      <c r="L414" s="113"/>
      <c r="M414" s="113">
        <v>642847.4</v>
      </c>
      <c r="N414" s="113"/>
    </row>
    <row r="415" spans="1:14" s="8" customFormat="1" ht="18.75" customHeight="1">
      <c r="A415" s="143" t="s">
        <v>399</v>
      </c>
      <c r="B415" s="115">
        <v>220</v>
      </c>
      <c r="C415" s="115"/>
      <c r="D415" s="115"/>
      <c r="E415" s="115"/>
      <c r="F415" s="115"/>
      <c r="G415" s="115"/>
      <c r="H415" s="120">
        <f>SUM(I415:M415)</f>
        <v>0</v>
      </c>
      <c r="I415" s="113">
        <f>I417+I418+I419+I420+I421</f>
        <v>0</v>
      </c>
      <c r="J415" s="113">
        <f>SUM(J417:J419)</f>
        <v>0</v>
      </c>
      <c r="K415" s="113">
        <f>K417+K418+K419+K420+K421</f>
        <v>0</v>
      </c>
      <c r="L415" s="113">
        <f>L417+L418+L419+L420+L421</f>
        <v>0</v>
      </c>
      <c r="M415" s="113">
        <f>M417+M418+M419+M420+M421</f>
        <v>0</v>
      </c>
      <c r="N415" s="113">
        <f>N417+N418+N419+N420+N421</f>
        <v>0</v>
      </c>
    </row>
    <row r="416" spans="1:14" s="8" customFormat="1" ht="15.75" customHeight="1">
      <c r="A416" s="143" t="s">
        <v>3</v>
      </c>
      <c r="B416" s="115"/>
      <c r="C416" s="115"/>
      <c r="D416" s="115"/>
      <c r="E416" s="115"/>
      <c r="F416" s="115"/>
      <c r="G416" s="122"/>
      <c r="H416" s="118"/>
      <c r="I416" s="125"/>
      <c r="J416" s="125"/>
      <c r="K416" s="113"/>
      <c r="L416" s="113"/>
      <c r="M416" s="113"/>
      <c r="N416" s="113"/>
    </row>
    <row r="417" spans="1:14" s="8" customFormat="1" ht="39" customHeight="1">
      <c r="A417" s="144" t="s">
        <v>302</v>
      </c>
      <c r="B417" s="145"/>
      <c r="C417" s="146">
        <v>263</v>
      </c>
      <c r="D417" s="115">
        <v>901140000</v>
      </c>
      <c r="E417" s="115">
        <v>323</v>
      </c>
      <c r="F417" s="146">
        <v>263</v>
      </c>
      <c r="G417" s="147" t="s">
        <v>526</v>
      </c>
      <c r="H417" s="118">
        <f>I417+J417+K417+L417+M417+N417</f>
        <v>0</v>
      </c>
      <c r="I417" s="125"/>
      <c r="J417" s="125">
        <v>0</v>
      </c>
      <c r="K417" s="113"/>
      <c r="L417" s="113"/>
      <c r="M417" s="113"/>
      <c r="N417" s="113"/>
    </row>
    <row r="418" spans="1:14" s="8" customFormat="1" ht="33.75" customHeight="1">
      <c r="A418" s="137" t="s">
        <v>39</v>
      </c>
      <c r="B418" s="115"/>
      <c r="C418" s="115">
        <v>262</v>
      </c>
      <c r="D418" s="115">
        <v>901140000</v>
      </c>
      <c r="E418" s="115">
        <v>321</v>
      </c>
      <c r="F418" s="115">
        <v>262</v>
      </c>
      <c r="G418" s="147" t="s">
        <v>526</v>
      </c>
      <c r="H418" s="118">
        <f>I418+J418+K418+L418+M418+N418</f>
        <v>0</v>
      </c>
      <c r="I418" s="125"/>
      <c r="J418" s="125">
        <v>0</v>
      </c>
      <c r="K418" s="113"/>
      <c r="L418" s="113"/>
      <c r="M418" s="113"/>
      <c r="N418" s="113"/>
    </row>
    <row r="419" spans="1:14" s="8" customFormat="1" ht="15.75" customHeight="1">
      <c r="A419" s="137" t="s">
        <v>303</v>
      </c>
      <c r="B419" s="115"/>
      <c r="C419" s="115"/>
      <c r="D419" s="115"/>
      <c r="E419" s="115"/>
      <c r="F419" s="115"/>
      <c r="G419" s="122"/>
      <c r="H419" s="118">
        <f>I419+J419+K419+L419+M419+N419</f>
        <v>0</v>
      </c>
      <c r="I419" s="125"/>
      <c r="J419" s="125"/>
      <c r="K419" s="113"/>
      <c r="L419" s="113"/>
      <c r="M419" s="113"/>
      <c r="N419" s="113"/>
    </row>
    <row r="420" spans="1:14" s="8" customFormat="1" ht="15.75" customHeight="1">
      <c r="A420" s="137" t="s">
        <v>304</v>
      </c>
      <c r="B420" s="115"/>
      <c r="C420" s="115">
        <v>290</v>
      </c>
      <c r="D420" s="115"/>
      <c r="E420" s="115">
        <v>350</v>
      </c>
      <c r="F420" s="115">
        <v>290</v>
      </c>
      <c r="G420" s="122"/>
      <c r="H420" s="118">
        <f>I420+J420+K420+L420+M420+N420</f>
        <v>0</v>
      </c>
      <c r="I420" s="125"/>
      <c r="J420" s="125"/>
      <c r="K420" s="113"/>
      <c r="L420" s="113"/>
      <c r="M420" s="113"/>
      <c r="N420" s="113"/>
    </row>
    <row r="421" spans="1:14" s="8" customFormat="1" ht="15.75" customHeight="1">
      <c r="A421" s="137" t="s">
        <v>305</v>
      </c>
      <c r="B421" s="115"/>
      <c r="C421" s="115"/>
      <c r="D421" s="115"/>
      <c r="E421" s="115"/>
      <c r="F421" s="115"/>
      <c r="G421" s="122"/>
      <c r="H421" s="118">
        <f>I421+J421+K421+L421+M421+N421</f>
        <v>0</v>
      </c>
      <c r="I421" s="125"/>
      <c r="J421" s="125"/>
      <c r="K421" s="113"/>
      <c r="L421" s="113"/>
      <c r="M421" s="113"/>
      <c r="N421" s="113"/>
    </row>
    <row r="422" spans="1:14" s="8" customFormat="1" ht="24.75" customHeight="1">
      <c r="A422" s="137" t="s">
        <v>306</v>
      </c>
      <c r="B422" s="115">
        <v>230</v>
      </c>
      <c r="C422" s="115"/>
      <c r="D422" s="115"/>
      <c r="E422" s="115"/>
      <c r="F422" s="115"/>
      <c r="G422" s="122"/>
      <c r="H422" s="118">
        <f aca="true" t="shared" si="38" ref="H422:N422">H423+H426</f>
        <v>3252431</v>
      </c>
      <c r="I422" s="125">
        <f t="shared" si="38"/>
        <v>2959713</v>
      </c>
      <c r="J422" s="125">
        <f t="shared" si="38"/>
        <v>0</v>
      </c>
      <c r="K422" s="125">
        <f t="shared" si="38"/>
        <v>0</v>
      </c>
      <c r="L422" s="125">
        <f t="shared" si="38"/>
        <v>0</v>
      </c>
      <c r="M422" s="125">
        <f t="shared" si="38"/>
        <v>292718</v>
      </c>
      <c r="N422" s="125">
        <f t="shared" si="38"/>
        <v>0</v>
      </c>
    </row>
    <row r="423" spans="1:14" s="8" customFormat="1" ht="15.75" customHeight="1">
      <c r="A423" s="143" t="s">
        <v>3</v>
      </c>
      <c r="B423" s="115"/>
      <c r="C423" s="115"/>
      <c r="D423" s="115"/>
      <c r="E423" s="115"/>
      <c r="F423" s="115"/>
      <c r="G423" s="122"/>
      <c r="H423" s="118">
        <f aca="true" t="shared" si="39" ref="H423:N423">H424+H425</f>
        <v>3252431</v>
      </c>
      <c r="I423" s="125">
        <f t="shared" si="39"/>
        <v>2959713</v>
      </c>
      <c r="J423" s="125">
        <f t="shared" si="39"/>
        <v>0</v>
      </c>
      <c r="K423" s="125">
        <f t="shared" si="39"/>
        <v>0</v>
      </c>
      <c r="L423" s="125">
        <f t="shared" si="39"/>
        <v>0</v>
      </c>
      <c r="M423" s="125">
        <f t="shared" si="39"/>
        <v>292718</v>
      </c>
      <c r="N423" s="125">
        <f t="shared" si="39"/>
        <v>0</v>
      </c>
    </row>
    <row r="424" spans="1:14" s="8" customFormat="1" ht="15.75" customHeight="1">
      <c r="A424" s="143" t="s">
        <v>307</v>
      </c>
      <c r="B424" s="115"/>
      <c r="C424" s="115">
        <v>290</v>
      </c>
      <c r="D424" s="115"/>
      <c r="E424" s="115">
        <v>831</v>
      </c>
      <c r="F424" s="115">
        <v>290</v>
      </c>
      <c r="G424" s="122"/>
      <c r="H424" s="118">
        <f>I424+J424+K424+L424+M424+N424</f>
        <v>0</v>
      </c>
      <c r="I424" s="125"/>
      <c r="J424" s="125"/>
      <c r="K424" s="113"/>
      <c r="L424" s="113"/>
      <c r="M424" s="113"/>
      <c r="N424" s="113"/>
    </row>
    <row r="425" spans="1:14" s="8" customFormat="1" ht="15.75" customHeight="1">
      <c r="A425" s="143" t="s">
        <v>308</v>
      </c>
      <c r="B425" s="115"/>
      <c r="C425" s="115">
        <v>290</v>
      </c>
      <c r="D425" s="115"/>
      <c r="E425" s="115">
        <v>850</v>
      </c>
      <c r="F425" s="115">
        <v>290</v>
      </c>
      <c r="G425" s="122"/>
      <c r="H425" s="118">
        <f>I425+J425+K425+L425+M425+N425</f>
        <v>3252431</v>
      </c>
      <c r="I425" s="125">
        <f aca="true" t="shared" si="40" ref="I425:N425">SUM(I427:I435)</f>
        <v>2959713</v>
      </c>
      <c r="J425" s="125">
        <f t="shared" si="40"/>
        <v>0</v>
      </c>
      <c r="K425" s="125">
        <f t="shared" si="40"/>
        <v>0</v>
      </c>
      <c r="L425" s="125">
        <f t="shared" si="40"/>
        <v>0</v>
      </c>
      <c r="M425" s="125">
        <f t="shared" si="40"/>
        <v>292718</v>
      </c>
      <c r="N425" s="125">
        <f t="shared" si="40"/>
        <v>0</v>
      </c>
    </row>
    <row r="426" spans="1:14" s="8" customFormat="1" ht="15.75" customHeight="1">
      <c r="A426" s="143" t="s">
        <v>4</v>
      </c>
      <c r="B426" s="115"/>
      <c r="C426" s="115"/>
      <c r="D426" s="115"/>
      <c r="E426" s="115"/>
      <c r="F426" s="115"/>
      <c r="G426" s="122"/>
      <c r="H426" s="118"/>
      <c r="I426" s="125"/>
      <c r="J426" s="125"/>
      <c r="K426" s="125"/>
      <c r="L426" s="125"/>
      <c r="M426" s="125"/>
      <c r="N426" s="125"/>
    </row>
    <row r="427" spans="1:14" s="8" customFormat="1" ht="26.25" customHeight="1">
      <c r="A427" s="143" t="s">
        <v>309</v>
      </c>
      <c r="B427" s="115"/>
      <c r="C427" s="115">
        <v>291</v>
      </c>
      <c r="D427" s="115">
        <v>800000000</v>
      </c>
      <c r="E427" s="115">
        <v>851</v>
      </c>
      <c r="F427" s="115">
        <v>291</v>
      </c>
      <c r="G427" s="102" t="s">
        <v>516</v>
      </c>
      <c r="H427" s="118">
        <f>I427+J427+K427+L427+M427+N427</f>
        <v>2959713</v>
      </c>
      <c r="I427" s="125">
        <v>2959713</v>
      </c>
      <c r="J427" s="125"/>
      <c r="K427" s="113"/>
      <c r="L427" s="113"/>
      <c r="M427" s="113">
        <v>0</v>
      </c>
      <c r="N427" s="113"/>
    </row>
    <row r="428" spans="1:14" s="8" customFormat="1" ht="26.25" customHeight="1">
      <c r="A428" s="143" t="s">
        <v>309</v>
      </c>
      <c r="B428" s="115"/>
      <c r="C428" s="115">
        <v>291</v>
      </c>
      <c r="D428" s="116" t="s">
        <v>524</v>
      </c>
      <c r="E428" s="115">
        <v>851</v>
      </c>
      <c r="F428" s="115">
        <v>291</v>
      </c>
      <c r="G428" s="102" t="s">
        <v>533</v>
      </c>
      <c r="H428" s="118">
        <f>I428+J428+K428+L428+M428+N428</f>
        <v>292718</v>
      </c>
      <c r="I428" s="125">
        <v>0</v>
      </c>
      <c r="J428" s="125"/>
      <c r="K428" s="113"/>
      <c r="L428" s="113"/>
      <c r="M428" s="113">
        <v>292718</v>
      </c>
      <c r="N428" s="113"/>
    </row>
    <row r="429" spans="1:15" s="8" customFormat="1" ht="15" customHeight="1">
      <c r="A429" s="143" t="s">
        <v>357</v>
      </c>
      <c r="B429" s="115"/>
      <c r="C429" s="115">
        <v>291</v>
      </c>
      <c r="D429" s="115"/>
      <c r="E429" s="115">
        <v>852</v>
      </c>
      <c r="F429" s="115">
        <v>291</v>
      </c>
      <c r="G429" s="122"/>
      <c r="H429" s="118">
        <f aca="true" t="shared" si="41" ref="H429:H436">I429+J429+K429+L429+M429+N429</f>
        <v>0</v>
      </c>
      <c r="I429" s="125"/>
      <c r="J429" s="125"/>
      <c r="K429" s="113"/>
      <c r="L429" s="113"/>
      <c r="M429" s="113"/>
      <c r="N429" s="113"/>
      <c r="O429" s="8" t="s">
        <v>378</v>
      </c>
    </row>
    <row r="430" spans="1:15" s="8" customFormat="1" ht="15" customHeight="1">
      <c r="A430" s="143" t="s">
        <v>310</v>
      </c>
      <c r="B430" s="115"/>
      <c r="C430" s="115">
        <v>291</v>
      </c>
      <c r="D430" s="115"/>
      <c r="E430" s="115">
        <v>853</v>
      </c>
      <c r="F430" s="115">
        <v>291</v>
      </c>
      <c r="G430" s="122"/>
      <c r="H430" s="118">
        <f t="shared" si="41"/>
        <v>0</v>
      </c>
      <c r="I430" s="125"/>
      <c r="J430" s="125"/>
      <c r="K430" s="113"/>
      <c r="L430" s="113"/>
      <c r="M430" s="113"/>
      <c r="N430" s="113"/>
      <c r="O430" s="8" t="s">
        <v>379</v>
      </c>
    </row>
    <row r="431" spans="1:14" s="8" customFormat="1" ht="34.5" customHeight="1">
      <c r="A431" s="143" t="s">
        <v>358</v>
      </c>
      <c r="B431" s="115"/>
      <c r="C431" s="115">
        <v>292</v>
      </c>
      <c r="D431" s="115"/>
      <c r="E431" s="115">
        <v>853</v>
      </c>
      <c r="F431" s="115">
        <v>292</v>
      </c>
      <c r="G431" s="122"/>
      <c r="H431" s="118">
        <f t="shared" si="41"/>
        <v>0</v>
      </c>
      <c r="I431" s="125"/>
      <c r="J431" s="125"/>
      <c r="K431" s="113"/>
      <c r="L431" s="113"/>
      <c r="M431" s="113"/>
      <c r="N431" s="113"/>
    </row>
    <row r="432" spans="1:14" s="8" customFormat="1" ht="26.25" customHeight="1">
      <c r="A432" s="143" t="s">
        <v>359</v>
      </c>
      <c r="B432" s="115"/>
      <c r="C432" s="115">
        <v>293</v>
      </c>
      <c r="D432" s="115"/>
      <c r="E432" s="115">
        <v>853</v>
      </c>
      <c r="F432" s="115">
        <v>293</v>
      </c>
      <c r="G432" s="122"/>
      <c r="H432" s="118">
        <f t="shared" si="41"/>
        <v>0</v>
      </c>
      <c r="I432" s="125"/>
      <c r="J432" s="125"/>
      <c r="K432" s="113"/>
      <c r="L432" s="113"/>
      <c r="M432" s="113"/>
      <c r="N432" s="113"/>
    </row>
    <row r="433" spans="1:14" s="8" customFormat="1" ht="26.25" customHeight="1">
      <c r="A433" s="143" t="s">
        <v>360</v>
      </c>
      <c r="B433" s="115"/>
      <c r="C433" s="115">
        <v>294</v>
      </c>
      <c r="D433" s="115"/>
      <c r="E433" s="115">
        <v>853</v>
      </c>
      <c r="F433" s="115">
        <v>294</v>
      </c>
      <c r="G433" s="122"/>
      <c r="H433" s="118">
        <f t="shared" si="41"/>
        <v>0</v>
      </c>
      <c r="I433" s="125"/>
      <c r="J433" s="125"/>
      <c r="K433" s="113"/>
      <c r="L433" s="113"/>
      <c r="M433" s="113"/>
      <c r="N433" s="113"/>
    </row>
    <row r="434" spans="1:14" s="8" customFormat="1" ht="18" customHeight="1">
      <c r="A434" s="143" t="s">
        <v>361</v>
      </c>
      <c r="B434" s="115"/>
      <c r="C434" s="115">
        <v>295</v>
      </c>
      <c r="D434" s="115"/>
      <c r="E434" s="115">
        <v>853</v>
      </c>
      <c r="F434" s="115">
        <v>295</v>
      </c>
      <c r="G434" s="122"/>
      <c r="H434" s="118">
        <f t="shared" si="41"/>
        <v>0</v>
      </c>
      <c r="I434" s="125"/>
      <c r="J434" s="125"/>
      <c r="K434" s="113"/>
      <c r="L434" s="113"/>
      <c r="M434" s="113"/>
      <c r="N434" s="113"/>
    </row>
    <row r="435" spans="1:14" s="8" customFormat="1" ht="18" customHeight="1">
      <c r="A435" s="143" t="s">
        <v>362</v>
      </c>
      <c r="B435" s="115"/>
      <c r="C435" s="115">
        <v>296</v>
      </c>
      <c r="D435" s="115"/>
      <c r="E435" s="115">
        <v>853</v>
      </c>
      <c r="F435" s="115">
        <v>296</v>
      </c>
      <c r="G435" s="122"/>
      <c r="H435" s="118">
        <f t="shared" si="41"/>
        <v>0</v>
      </c>
      <c r="I435" s="125"/>
      <c r="J435" s="125"/>
      <c r="K435" s="113"/>
      <c r="L435" s="113"/>
      <c r="M435" s="113"/>
      <c r="N435" s="113"/>
    </row>
    <row r="436" spans="1:14" s="8" customFormat="1" ht="18" customHeight="1">
      <c r="A436" s="143" t="s">
        <v>311</v>
      </c>
      <c r="B436" s="115">
        <v>240</v>
      </c>
      <c r="C436" s="115"/>
      <c r="D436" s="115"/>
      <c r="E436" s="115"/>
      <c r="F436" s="115"/>
      <c r="G436" s="122"/>
      <c r="H436" s="118">
        <f t="shared" si="41"/>
        <v>0</v>
      </c>
      <c r="I436" s="125"/>
      <c r="J436" s="125"/>
      <c r="K436" s="113"/>
      <c r="L436" s="113"/>
      <c r="M436" s="113"/>
      <c r="N436" s="113"/>
    </row>
    <row r="437" spans="1:14" s="8" customFormat="1" ht="28.5" customHeight="1">
      <c r="A437" s="137" t="s">
        <v>312</v>
      </c>
      <c r="B437" s="115">
        <v>250</v>
      </c>
      <c r="C437" s="115"/>
      <c r="D437" s="115"/>
      <c r="E437" s="115"/>
      <c r="F437" s="115"/>
      <c r="G437" s="122"/>
      <c r="H437" s="118">
        <f>H439+H440</f>
        <v>0</v>
      </c>
      <c r="I437" s="125">
        <f aca="true" t="shared" si="42" ref="I437:N437">I439+I440</f>
        <v>0</v>
      </c>
      <c r="J437" s="125">
        <f t="shared" si="42"/>
        <v>0</v>
      </c>
      <c r="K437" s="125">
        <f t="shared" si="42"/>
        <v>0</v>
      </c>
      <c r="L437" s="125">
        <f t="shared" si="42"/>
        <v>0</v>
      </c>
      <c r="M437" s="125">
        <f t="shared" si="42"/>
        <v>0</v>
      </c>
      <c r="N437" s="125">
        <f t="shared" si="42"/>
        <v>0</v>
      </c>
    </row>
    <row r="438" spans="1:14" s="8" customFormat="1" ht="14.25" customHeight="1">
      <c r="A438" s="143" t="s">
        <v>4</v>
      </c>
      <c r="B438" s="115"/>
      <c r="C438" s="115"/>
      <c r="D438" s="115"/>
      <c r="E438" s="115"/>
      <c r="F438" s="115"/>
      <c r="G438" s="122"/>
      <c r="H438" s="118"/>
      <c r="I438" s="125"/>
      <c r="J438" s="125"/>
      <c r="K438" s="113"/>
      <c r="L438" s="113"/>
      <c r="M438" s="113"/>
      <c r="N438" s="113"/>
    </row>
    <row r="439" spans="1:14" s="8" customFormat="1" ht="29.25" customHeight="1">
      <c r="A439" s="137" t="s">
        <v>313</v>
      </c>
      <c r="B439" s="115"/>
      <c r="C439" s="115"/>
      <c r="D439" s="115"/>
      <c r="E439" s="115"/>
      <c r="F439" s="115"/>
      <c r="G439" s="122"/>
      <c r="H439" s="118">
        <f>I439+J439+K439+L439+M439+N439</f>
        <v>0</v>
      </c>
      <c r="I439" s="125"/>
      <c r="J439" s="125"/>
      <c r="K439" s="113"/>
      <c r="L439" s="113"/>
      <c r="M439" s="113"/>
      <c r="N439" s="113"/>
    </row>
    <row r="440" spans="1:14" s="8" customFormat="1" ht="34.5" customHeight="1">
      <c r="A440" s="143" t="s">
        <v>314</v>
      </c>
      <c r="B440" s="115"/>
      <c r="C440" s="115"/>
      <c r="D440" s="115"/>
      <c r="E440" s="115"/>
      <c r="F440" s="115"/>
      <c r="G440" s="122"/>
      <c r="H440" s="118">
        <f>I440+J440+K440+L440+M440+N440</f>
        <v>0</v>
      </c>
      <c r="I440" s="125"/>
      <c r="J440" s="125"/>
      <c r="K440" s="125"/>
      <c r="L440" s="125"/>
      <c r="M440" s="125"/>
      <c r="N440" s="113"/>
    </row>
    <row r="441" spans="1:14" s="8" customFormat="1" ht="27" customHeight="1">
      <c r="A441" s="143" t="s">
        <v>315</v>
      </c>
      <c r="B441" s="115">
        <v>260</v>
      </c>
      <c r="C441" s="115"/>
      <c r="D441" s="115"/>
      <c r="E441" s="115"/>
      <c r="F441" s="115"/>
      <c r="G441" s="122"/>
      <c r="H441" s="118">
        <f>I441+J441+M441</f>
        <v>9214226.74</v>
      </c>
      <c r="I441" s="125">
        <f>I443+I444+I447+I457+I458+I460+I461+I464+I471</f>
        <v>5492911.640000001</v>
      </c>
      <c r="J441" s="125">
        <f>J443+J446+J447+J456+J457+J460+J463+J464+J470+J471+J478</f>
        <v>0</v>
      </c>
      <c r="K441" s="125">
        <f>K443+K446+K447+K456+K457+K460+K463+K464+K470+K471+K478</f>
        <v>0</v>
      </c>
      <c r="L441" s="125">
        <f>L443+L446+L447+L456+L457+L460+L463+L464+L470+L471+L478</f>
        <v>0</v>
      </c>
      <c r="M441" s="125">
        <f>M443+M446+M447+M456+M457+M460+M463+M464+M470+M471+M478+M445+M459+M477+M462</f>
        <v>3721315.0999999996</v>
      </c>
      <c r="N441" s="125">
        <f>N443+N446+N447+N456+N457+N460+N463+N464+N470+N471+N478</f>
        <v>0</v>
      </c>
    </row>
    <row r="442" spans="1:14" s="41" customFormat="1" ht="15.75" customHeight="1">
      <c r="A442" s="143" t="s">
        <v>4</v>
      </c>
      <c r="B442" s="149"/>
      <c r="C442" s="115"/>
      <c r="D442" s="149"/>
      <c r="E442" s="149"/>
      <c r="F442" s="115"/>
      <c r="G442" s="122"/>
      <c r="H442" s="118"/>
      <c r="I442" s="118"/>
      <c r="J442" s="118"/>
      <c r="K442" s="118"/>
      <c r="L442" s="118"/>
      <c r="M442" s="118"/>
      <c r="N442" s="118"/>
    </row>
    <row r="443" spans="1:14" s="8" customFormat="1" ht="16.5" customHeight="1">
      <c r="A443" s="143" t="s">
        <v>316</v>
      </c>
      <c r="B443" s="115"/>
      <c r="C443" s="115">
        <v>221</v>
      </c>
      <c r="D443" s="115">
        <v>800000000</v>
      </c>
      <c r="E443" s="115">
        <v>244</v>
      </c>
      <c r="F443" s="115">
        <v>221</v>
      </c>
      <c r="G443" s="102" t="s">
        <v>534</v>
      </c>
      <c r="H443" s="118">
        <f>I443+J443+M443</f>
        <v>72000</v>
      </c>
      <c r="I443" s="125">
        <v>72000</v>
      </c>
      <c r="J443" s="125"/>
      <c r="K443" s="113"/>
      <c r="L443" s="113"/>
      <c r="M443" s="113"/>
      <c r="N443" s="113"/>
    </row>
    <row r="444" spans="1:14" s="8" customFormat="1" ht="16.5" customHeight="1">
      <c r="A444" s="143" t="s">
        <v>316</v>
      </c>
      <c r="B444" s="115"/>
      <c r="C444" s="115">
        <v>221</v>
      </c>
      <c r="D444" s="115">
        <v>800000000</v>
      </c>
      <c r="E444" s="115">
        <v>244</v>
      </c>
      <c r="F444" s="115">
        <v>221</v>
      </c>
      <c r="G444" s="102" t="s">
        <v>535</v>
      </c>
      <c r="H444" s="118">
        <f>I444+J444+M444</f>
        <v>32000.1</v>
      </c>
      <c r="I444" s="125">
        <v>32000.1</v>
      </c>
      <c r="J444" s="125"/>
      <c r="K444" s="113"/>
      <c r="L444" s="113"/>
      <c r="M444" s="113"/>
      <c r="N444" s="113"/>
    </row>
    <row r="445" spans="1:14" s="8" customFormat="1" ht="16.5" customHeight="1">
      <c r="A445" s="143" t="s">
        <v>316</v>
      </c>
      <c r="B445" s="115"/>
      <c r="C445" s="115">
        <v>221</v>
      </c>
      <c r="D445" s="116" t="s">
        <v>524</v>
      </c>
      <c r="E445" s="115">
        <v>244</v>
      </c>
      <c r="F445" s="115">
        <v>221</v>
      </c>
      <c r="G445" s="102" t="s">
        <v>536</v>
      </c>
      <c r="H445" s="118">
        <f>I445+J445+M445</f>
        <v>2909.1</v>
      </c>
      <c r="I445" s="125">
        <v>0</v>
      </c>
      <c r="J445" s="125"/>
      <c r="K445" s="113"/>
      <c r="L445" s="113"/>
      <c r="M445" s="113">
        <v>2909.1</v>
      </c>
      <c r="N445" s="113"/>
    </row>
    <row r="446" spans="1:14" s="8" customFormat="1" ht="15.75" customHeight="1">
      <c r="A446" s="143" t="s">
        <v>317</v>
      </c>
      <c r="B446" s="115"/>
      <c r="C446" s="115">
        <v>222</v>
      </c>
      <c r="D446" s="115"/>
      <c r="E446" s="115">
        <v>244</v>
      </c>
      <c r="F446" s="115">
        <v>222</v>
      </c>
      <c r="G446" s="122"/>
      <c r="H446" s="118">
        <f>I446+J446+K446+L446+M446+N446</f>
        <v>0</v>
      </c>
      <c r="I446" s="125"/>
      <c r="J446" s="125"/>
      <c r="K446" s="113"/>
      <c r="L446" s="113"/>
      <c r="M446" s="113"/>
      <c r="N446" s="113"/>
    </row>
    <row r="447" spans="1:14" s="8" customFormat="1" ht="14.25" customHeight="1">
      <c r="A447" s="143" t="s">
        <v>318</v>
      </c>
      <c r="B447" s="115"/>
      <c r="C447" s="115">
        <v>223</v>
      </c>
      <c r="D447" s="115"/>
      <c r="E447" s="115">
        <v>244</v>
      </c>
      <c r="F447" s="115">
        <v>223</v>
      </c>
      <c r="G447" s="122"/>
      <c r="H447" s="118">
        <f>I447+J447+M447</f>
        <v>2037560.0399999998</v>
      </c>
      <c r="I447" s="125">
        <f>I449+I450+I451+I452</f>
        <v>1842358.5699999998</v>
      </c>
      <c r="J447" s="125">
        <f>J449+J450+J451+J452</f>
        <v>0</v>
      </c>
      <c r="K447" s="125">
        <f>K449+K450+K451+K452</f>
        <v>0</v>
      </c>
      <c r="L447" s="125">
        <f>L449+L450+L451+L452</f>
        <v>0</v>
      </c>
      <c r="M447" s="125">
        <f>SUM(M449:M455)</f>
        <v>195201.47</v>
      </c>
      <c r="N447" s="125">
        <f>N449+N450+N451+N452</f>
        <v>0</v>
      </c>
    </row>
    <row r="448" spans="1:14" s="8" customFormat="1" ht="12.75">
      <c r="A448" s="143" t="s">
        <v>4</v>
      </c>
      <c r="B448" s="115"/>
      <c r="C448" s="115"/>
      <c r="D448" s="115"/>
      <c r="E448" s="115"/>
      <c r="F448" s="115"/>
      <c r="G448" s="122"/>
      <c r="H448" s="118"/>
      <c r="I448" s="125"/>
      <c r="J448" s="125"/>
      <c r="K448" s="113"/>
      <c r="L448" s="113"/>
      <c r="M448" s="113"/>
      <c r="N448" s="113"/>
    </row>
    <row r="449" spans="1:14" s="8" customFormat="1" ht="15" customHeight="1">
      <c r="A449" s="143" t="s">
        <v>319</v>
      </c>
      <c r="B449" s="115"/>
      <c r="C449" s="115"/>
      <c r="D449" s="115">
        <v>800000000</v>
      </c>
      <c r="E449" s="115">
        <v>244</v>
      </c>
      <c r="F449" s="115"/>
      <c r="G449" s="102" t="s">
        <v>535</v>
      </c>
      <c r="H449" s="118">
        <f aca="true" t="shared" si="43" ref="H449:H464">I449+J449+K449+L449+M449+N449</f>
        <v>1246845.97</v>
      </c>
      <c r="I449" s="125">
        <v>1246845.97</v>
      </c>
      <c r="J449" s="125"/>
      <c r="K449" s="113"/>
      <c r="L449" s="113"/>
      <c r="M449" s="113">
        <v>0</v>
      </c>
      <c r="N449" s="113"/>
    </row>
    <row r="450" spans="1:14" s="8" customFormat="1" ht="15" customHeight="1">
      <c r="A450" s="143" t="s">
        <v>320</v>
      </c>
      <c r="B450" s="115"/>
      <c r="C450" s="115"/>
      <c r="D450" s="115">
        <v>800000000</v>
      </c>
      <c r="E450" s="115">
        <v>244</v>
      </c>
      <c r="F450" s="115"/>
      <c r="G450" s="102" t="s">
        <v>535</v>
      </c>
      <c r="H450" s="118">
        <f t="shared" si="43"/>
        <v>0</v>
      </c>
      <c r="I450" s="125">
        <v>0</v>
      </c>
      <c r="J450" s="125"/>
      <c r="K450" s="113"/>
      <c r="L450" s="113"/>
      <c r="M450" s="113"/>
      <c r="N450" s="113"/>
    </row>
    <row r="451" spans="1:14" s="8" customFormat="1" ht="15" customHeight="1">
      <c r="A451" s="143" t="s">
        <v>321</v>
      </c>
      <c r="B451" s="115"/>
      <c r="C451" s="115"/>
      <c r="D451" s="115">
        <v>800000000</v>
      </c>
      <c r="E451" s="115">
        <v>244</v>
      </c>
      <c r="F451" s="115"/>
      <c r="G451" s="102" t="s">
        <v>535</v>
      </c>
      <c r="H451" s="118">
        <f t="shared" si="43"/>
        <v>470359.68</v>
      </c>
      <c r="I451" s="125">
        <v>470359.68</v>
      </c>
      <c r="J451" s="125"/>
      <c r="K451" s="113"/>
      <c r="L451" s="113"/>
      <c r="M451" s="113"/>
      <c r="N451" s="113"/>
    </row>
    <row r="452" spans="1:14" s="8" customFormat="1" ht="15" customHeight="1">
      <c r="A452" s="143" t="s">
        <v>322</v>
      </c>
      <c r="B452" s="115"/>
      <c r="C452" s="115"/>
      <c r="D452" s="115">
        <v>800000000</v>
      </c>
      <c r="E452" s="115">
        <v>244</v>
      </c>
      <c r="F452" s="115"/>
      <c r="G452" s="102" t="s">
        <v>535</v>
      </c>
      <c r="H452" s="118">
        <f t="shared" si="43"/>
        <v>125152.92</v>
      </c>
      <c r="I452" s="125">
        <v>125152.92</v>
      </c>
      <c r="J452" s="125"/>
      <c r="K452" s="113"/>
      <c r="L452" s="113"/>
      <c r="M452" s="113"/>
      <c r="N452" s="113"/>
    </row>
    <row r="453" spans="1:14" s="8" customFormat="1" ht="15" customHeight="1">
      <c r="A453" s="143" t="s">
        <v>319</v>
      </c>
      <c r="B453" s="115"/>
      <c r="C453" s="115"/>
      <c r="D453" s="116" t="s">
        <v>524</v>
      </c>
      <c r="E453" s="115">
        <v>244</v>
      </c>
      <c r="F453" s="115"/>
      <c r="G453" s="102" t="s">
        <v>536</v>
      </c>
      <c r="H453" s="118">
        <f t="shared" si="43"/>
        <v>9301.35</v>
      </c>
      <c r="I453" s="125">
        <v>0</v>
      </c>
      <c r="J453" s="125"/>
      <c r="K453" s="113"/>
      <c r="L453" s="113"/>
      <c r="M453" s="113">
        <v>9301.35</v>
      </c>
      <c r="N453" s="113"/>
    </row>
    <row r="454" spans="1:14" s="8" customFormat="1" ht="15" customHeight="1">
      <c r="A454" s="143" t="s">
        <v>321</v>
      </c>
      <c r="B454" s="115"/>
      <c r="C454" s="115"/>
      <c r="D454" s="116" t="s">
        <v>524</v>
      </c>
      <c r="E454" s="115">
        <v>244</v>
      </c>
      <c r="F454" s="115"/>
      <c r="G454" s="102" t="s">
        <v>536</v>
      </c>
      <c r="H454" s="118">
        <f t="shared" si="43"/>
        <v>143362.88</v>
      </c>
      <c r="I454" s="125">
        <v>0</v>
      </c>
      <c r="J454" s="125"/>
      <c r="K454" s="113"/>
      <c r="L454" s="113"/>
      <c r="M454" s="113">
        <v>143362.88</v>
      </c>
      <c r="N454" s="113"/>
    </row>
    <row r="455" spans="1:14" s="8" customFormat="1" ht="15" customHeight="1">
      <c r="A455" s="143" t="s">
        <v>322</v>
      </c>
      <c r="B455" s="115"/>
      <c r="C455" s="115"/>
      <c r="D455" s="116" t="s">
        <v>524</v>
      </c>
      <c r="E455" s="115">
        <v>244</v>
      </c>
      <c r="F455" s="115"/>
      <c r="G455" s="102" t="s">
        <v>536</v>
      </c>
      <c r="H455" s="118">
        <f t="shared" si="43"/>
        <v>42537.24</v>
      </c>
      <c r="I455" s="125">
        <v>0</v>
      </c>
      <c r="J455" s="125"/>
      <c r="K455" s="113"/>
      <c r="L455" s="113"/>
      <c r="M455" s="113">
        <v>42537.24</v>
      </c>
      <c r="N455" s="113"/>
    </row>
    <row r="456" spans="1:14" s="8" customFormat="1" ht="15" customHeight="1">
      <c r="A456" s="143" t="s">
        <v>323</v>
      </c>
      <c r="B456" s="115"/>
      <c r="C456" s="115">
        <v>224</v>
      </c>
      <c r="D456" s="115"/>
      <c r="E456" s="115"/>
      <c r="F456" s="115">
        <v>224</v>
      </c>
      <c r="G456" s="122"/>
      <c r="H456" s="118">
        <f t="shared" si="43"/>
        <v>0</v>
      </c>
      <c r="I456" s="125">
        <v>0</v>
      </c>
      <c r="J456" s="125"/>
      <c r="K456" s="113"/>
      <c r="L456" s="113"/>
      <c r="M456" s="113"/>
      <c r="N456" s="113"/>
    </row>
    <row r="457" spans="1:14" s="8" customFormat="1" ht="15" customHeight="1">
      <c r="A457" s="143" t="s">
        <v>324</v>
      </c>
      <c r="B457" s="115"/>
      <c r="C457" s="115">
        <v>225</v>
      </c>
      <c r="D457" s="115">
        <v>800000000</v>
      </c>
      <c r="E457" s="115">
        <v>244</v>
      </c>
      <c r="F457" s="115">
        <v>225</v>
      </c>
      <c r="G457" s="102" t="s">
        <v>534</v>
      </c>
      <c r="H457" s="118">
        <f t="shared" si="43"/>
        <v>132945.86</v>
      </c>
      <c r="I457" s="125">
        <v>132945.86</v>
      </c>
      <c r="J457" s="125"/>
      <c r="K457" s="113"/>
      <c r="L457" s="113"/>
      <c r="M457" s="113"/>
      <c r="N457" s="113"/>
    </row>
    <row r="458" spans="1:14" s="8" customFormat="1" ht="15" customHeight="1">
      <c r="A458" s="143" t="s">
        <v>324</v>
      </c>
      <c r="B458" s="115"/>
      <c r="C458" s="115">
        <v>225</v>
      </c>
      <c r="D458" s="115">
        <v>800000000</v>
      </c>
      <c r="E458" s="115">
        <v>244</v>
      </c>
      <c r="F458" s="115">
        <v>225</v>
      </c>
      <c r="G458" s="102" t="s">
        <v>535</v>
      </c>
      <c r="H458" s="118">
        <f t="shared" si="43"/>
        <v>2270207.21</v>
      </c>
      <c r="I458" s="125">
        <f>2200842.68+69364.53</f>
        <v>2270207.21</v>
      </c>
      <c r="J458" s="125"/>
      <c r="K458" s="113"/>
      <c r="L458" s="113"/>
      <c r="M458" s="113"/>
      <c r="N458" s="113"/>
    </row>
    <row r="459" spans="1:14" s="8" customFormat="1" ht="15" customHeight="1">
      <c r="A459" s="143" t="s">
        <v>324</v>
      </c>
      <c r="B459" s="115"/>
      <c r="C459" s="115">
        <v>225</v>
      </c>
      <c r="D459" s="116" t="s">
        <v>524</v>
      </c>
      <c r="E459" s="115">
        <v>244</v>
      </c>
      <c r="F459" s="115">
        <v>225</v>
      </c>
      <c r="G459" s="102" t="s">
        <v>536</v>
      </c>
      <c r="H459" s="118">
        <f t="shared" si="43"/>
        <v>2644941.9499999997</v>
      </c>
      <c r="I459" s="125">
        <v>0</v>
      </c>
      <c r="J459" s="125"/>
      <c r="K459" s="113"/>
      <c r="L459" s="113"/>
      <c r="M459" s="113">
        <f>2600998.63+33943.32+10000</f>
        <v>2644941.9499999997</v>
      </c>
      <c r="N459" s="113"/>
    </row>
    <row r="460" spans="1:14" s="8" customFormat="1" ht="15" customHeight="1">
      <c r="A460" s="143" t="s">
        <v>325</v>
      </c>
      <c r="B460" s="115"/>
      <c r="C460" s="115">
        <v>310</v>
      </c>
      <c r="D460" s="115">
        <v>800000000</v>
      </c>
      <c r="E460" s="115">
        <v>244</v>
      </c>
      <c r="F460" s="115">
        <v>310</v>
      </c>
      <c r="G460" s="102" t="s">
        <v>534</v>
      </c>
      <c r="H460" s="118">
        <f t="shared" si="43"/>
        <v>450000</v>
      </c>
      <c r="I460" s="125">
        <v>450000</v>
      </c>
      <c r="J460" s="125"/>
      <c r="K460" s="113"/>
      <c r="L460" s="113"/>
      <c r="M460" s="113"/>
      <c r="N460" s="113"/>
    </row>
    <row r="461" spans="1:14" s="8" customFormat="1" ht="15" customHeight="1">
      <c r="A461" s="143" t="s">
        <v>325</v>
      </c>
      <c r="B461" s="115"/>
      <c r="C461" s="115">
        <v>310</v>
      </c>
      <c r="D461" s="115">
        <v>800000000</v>
      </c>
      <c r="E461" s="115">
        <v>244</v>
      </c>
      <c r="F461" s="115">
        <v>310</v>
      </c>
      <c r="G461" s="102" t="s">
        <v>535</v>
      </c>
      <c r="H461" s="118">
        <f t="shared" si="43"/>
        <v>262999.9</v>
      </c>
      <c r="I461" s="125">
        <f>295000-32000.1</f>
        <v>262999.9</v>
      </c>
      <c r="J461" s="125"/>
      <c r="K461" s="113"/>
      <c r="L461" s="113"/>
      <c r="M461" s="113"/>
      <c r="N461" s="113"/>
    </row>
    <row r="462" spans="1:14" s="8" customFormat="1" ht="15" customHeight="1">
      <c r="A462" s="143" t="s">
        <v>325</v>
      </c>
      <c r="B462" s="115"/>
      <c r="C462" s="115">
        <v>310</v>
      </c>
      <c r="D462" s="116" t="s">
        <v>524</v>
      </c>
      <c r="E462" s="115">
        <v>244</v>
      </c>
      <c r="F462" s="115">
        <v>310</v>
      </c>
      <c r="G462" s="102" t="s">
        <v>536</v>
      </c>
      <c r="H462" s="118">
        <f t="shared" si="43"/>
        <v>104248</v>
      </c>
      <c r="I462" s="125">
        <v>0</v>
      </c>
      <c r="J462" s="125"/>
      <c r="K462" s="113"/>
      <c r="L462" s="113"/>
      <c r="M462" s="113">
        <v>104248</v>
      </c>
      <c r="N462" s="113"/>
    </row>
    <row r="463" spans="1:14" s="8" customFormat="1" ht="15" customHeight="1">
      <c r="A463" s="143" t="s">
        <v>326</v>
      </c>
      <c r="B463" s="115"/>
      <c r="C463" s="115">
        <v>320</v>
      </c>
      <c r="D463" s="115"/>
      <c r="E463" s="115">
        <v>244</v>
      </c>
      <c r="F463" s="115">
        <v>320</v>
      </c>
      <c r="G463" s="122"/>
      <c r="H463" s="118">
        <f t="shared" si="43"/>
        <v>0</v>
      </c>
      <c r="I463" s="125">
        <v>0</v>
      </c>
      <c r="J463" s="125"/>
      <c r="K463" s="113"/>
      <c r="L463" s="113"/>
      <c r="M463" s="113"/>
      <c r="N463" s="113"/>
    </row>
    <row r="464" spans="1:14" s="8" customFormat="1" ht="15" customHeight="1">
      <c r="A464" s="143" t="s">
        <v>327</v>
      </c>
      <c r="B464" s="115"/>
      <c r="C464" s="115">
        <v>340</v>
      </c>
      <c r="D464" s="115"/>
      <c r="E464" s="115">
        <v>244</v>
      </c>
      <c r="F464" s="115">
        <v>340</v>
      </c>
      <c r="G464" s="122"/>
      <c r="H464" s="118">
        <f t="shared" si="43"/>
        <v>124943.1</v>
      </c>
      <c r="I464" s="125">
        <f aca="true" t="shared" si="44" ref="I464:N464">I465+I466+I467+I468+I469</f>
        <v>124943.1</v>
      </c>
      <c r="J464" s="125">
        <f t="shared" si="44"/>
        <v>0</v>
      </c>
      <c r="K464" s="125">
        <f t="shared" si="44"/>
        <v>0</v>
      </c>
      <c r="L464" s="125">
        <f t="shared" si="44"/>
        <v>0</v>
      </c>
      <c r="M464" s="125">
        <f t="shared" si="44"/>
        <v>0</v>
      </c>
      <c r="N464" s="125">
        <f t="shared" si="44"/>
        <v>0</v>
      </c>
    </row>
    <row r="465" spans="1:14" s="8" customFormat="1" ht="15" customHeight="1">
      <c r="A465" s="143" t="s">
        <v>4</v>
      </c>
      <c r="B465" s="115"/>
      <c r="C465" s="115"/>
      <c r="D465" s="115"/>
      <c r="E465" s="115"/>
      <c r="F465" s="115"/>
      <c r="G465" s="122"/>
      <c r="H465" s="118"/>
      <c r="I465" s="125"/>
      <c r="J465" s="125"/>
      <c r="K465" s="113"/>
      <c r="L465" s="113"/>
      <c r="M465" s="113"/>
      <c r="N465" s="113"/>
    </row>
    <row r="466" spans="1:14" s="8" customFormat="1" ht="15" customHeight="1">
      <c r="A466" s="143" t="s">
        <v>328</v>
      </c>
      <c r="B466" s="115"/>
      <c r="C466" s="115"/>
      <c r="D466" s="115"/>
      <c r="E466" s="115"/>
      <c r="F466" s="115"/>
      <c r="G466" s="102"/>
      <c r="H466" s="118">
        <f>I466+J466+K466+L466+M466+N466</f>
        <v>0</v>
      </c>
      <c r="I466" s="125">
        <v>0</v>
      </c>
      <c r="J466" s="125"/>
      <c r="K466" s="113"/>
      <c r="L466" s="113"/>
      <c r="M466" s="113"/>
      <c r="N466" s="113"/>
    </row>
    <row r="467" spans="1:14" s="8" customFormat="1" ht="15" customHeight="1">
      <c r="A467" s="143" t="s">
        <v>329</v>
      </c>
      <c r="B467" s="115"/>
      <c r="C467" s="115"/>
      <c r="D467" s="115"/>
      <c r="E467" s="115"/>
      <c r="F467" s="115"/>
      <c r="G467" s="122"/>
      <c r="H467" s="118">
        <f>I467+J467+K467+L467+M467+N467</f>
        <v>0</v>
      </c>
      <c r="I467" s="125">
        <v>0</v>
      </c>
      <c r="J467" s="125"/>
      <c r="K467" s="113"/>
      <c r="L467" s="113"/>
      <c r="M467" s="113"/>
      <c r="N467" s="113"/>
    </row>
    <row r="468" spans="1:14" s="8" customFormat="1" ht="15" customHeight="1">
      <c r="A468" s="143" t="s">
        <v>330</v>
      </c>
      <c r="B468" s="115"/>
      <c r="C468" s="115">
        <v>346</v>
      </c>
      <c r="D468" s="115">
        <v>800000000</v>
      </c>
      <c r="E468" s="115">
        <v>244</v>
      </c>
      <c r="F468" s="115"/>
      <c r="G468" s="102" t="s">
        <v>535</v>
      </c>
      <c r="H468" s="118">
        <f>I468+J468+K468+L468+M468+N468</f>
        <v>124943.1</v>
      </c>
      <c r="I468" s="125">
        <v>124943.1</v>
      </c>
      <c r="J468" s="125"/>
      <c r="K468" s="113"/>
      <c r="L468" s="113"/>
      <c r="M468" s="113"/>
      <c r="N468" s="113"/>
    </row>
    <row r="469" spans="1:14" s="8" customFormat="1" ht="15" customHeight="1">
      <c r="A469" s="143" t="s">
        <v>331</v>
      </c>
      <c r="B469" s="115"/>
      <c r="C469" s="115"/>
      <c r="D469" s="115"/>
      <c r="E469" s="115"/>
      <c r="F469" s="115"/>
      <c r="G469" s="122"/>
      <c r="H469" s="118">
        <f>I469+J469+K469+L469+M469+N469</f>
        <v>0</v>
      </c>
      <c r="I469" s="125">
        <v>0</v>
      </c>
      <c r="J469" s="125"/>
      <c r="K469" s="113"/>
      <c r="L469" s="113"/>
      <c r="M469" s="113"/>
      <c r="N469" s="113"/>
    </row>
    <row r="470" spans="1:14" s="8" customFormat="1" ht="17.25" customHeight="1">
      <c r="A470" s="143" t="s">
        <v>332</v>
      </c>
      <c r="B470" s="115"/>
      <c r="C470" s="115">
        <v>530</v>
      </c>
      <c r="D470" s="115"/>
      <c r="E470" s="115">
        <v>465</v>
      </c>
      <c r="F470" s="115">
        <v>530</v>
      </c>
      <c r="G470" s="122"/>
      <c r="H470" s="118"/>
      <c r="I470" s="125"/>
      <c r="J470" s="125"/>
      <c r="K470" s="113"/>
      <c r="L470" s="113"/>
      <c r="M470" s="113"/>
      <c r="N470" s="113"/>
    </row>
    <row r="471" spans="1:14" s="8" customFormat="1" ht="17.25" customHeight="1">
      <c r="A471" s="143" t="s">
        <v>333</v>
      </c>
      <c r="B471" s="115"/>
      <c r="C471" s="115">
        <v>226</v>
      </c>
      <c r="D471" s="115">
        <v>800000000</v>
      </c>
      <c r="E471" s="115">
        <v>244</v>
      </c>
      <c r="F471" s="115">
        <v>226</v>
      </c>
      <c r="G471" s="122"/>
      <c r="H471" s="118">
        <f>I471+J471+K471+L471+M471+N471</f>
        <v>305456.9</v>
      </c>
      <c r="I471" s="125">
        <f>SUM(I473:I476)</f>
        <v>305456.9</v>
      </c>
      <c r="J471" s="125">
        <f>J473+J474+J475</f>
        <v>0</v>
      </c>
      <c r="K471" s="125">
        <f>K473+K474+K475</f>
        <v>0</v>
      </c>
      <c r="L471" s="125">
        <f>L473+L474+L475</f>
        <v>0</v>
      </c>
      <c r="M471" s="125">
        <f>M473+M474+M475</f>
        <v>0</v>
      </c>
      <c r="N471" s="125">
        <f>N473+N474+N475</f>
        <v>0</v>
      </c>
    </row>
    <row r="472" spans="1:14" s="8" customFormat="1" ht="17.25" customHeight="1">
      <c r="A472" s="143" t="s">
        <v>4</v>
      </c>
      <c r="B472" s="115"/>
      <c r="C472" s="115"/>
      <c r="D472" s="115"/>
      <c r="E472" s="115"/>
      <c r="F472" s="115"/>
      <c r="G472" s="122"/>
      <c r="H472" s="118"/>
      <c r="I472" s="125"/>
      <c r="J472" s="125"/>
      <c r="K472" s="113"/>
      <c r="L472" s="113"/>
      <c r="M472" s="113"/>
      <c r="N472" s="113"/>
    </row>
    <row r="473" spans="1:14" s="8" customFormat="1" ht="17.25" customHeight="1">
      <c r="A473" s="143" t="s">
        <v>334</v>
      </c>
      <c r="B473" s="115"/>
      <c r="C473" s="115"/>
      <c r="D473" s="115"/>
      <c r="E473" s="115"/>
      <c r="F473" s="115"/>
      <c r="G473" s="122"/>
      <c r="H473" s="118">
        <f aca="true" t="shared" si="45" ref="H473:H478">I473+J473+K473+L473+M473+N473</f>
        <v>0</v>
      </c>
      <c r="I473" s="125"/>
      <c r="J473" s="125"/>
      <c r="K473" s="113"/>
      <c r="L473" s="113"/>
      <c r="M473" s="113"/>
      <c r="N473" s="113"/>
    </row>
    <row r="474" spans="1:14" s="8" customFormat="1" ht="28.5" customHeight="1">
      <c r="A474" s="143" t="s">
        <v>335</v>
      </c>
      <c r="B474" s="115"/>
      <c r="C474" s="115"/>
      <c r="D474" s="115"/>
      <c r="E474" s="115"/>
      <c r="F474" s="115"/>
      <c r="G474" s="122"/>
      <c r="H474" s="118">
        <f t="shared" si="45"/>
        <v>0</v>
      </c>
      <c r="I474" s="125"/>
      <c r="J474" s="125"/>
      <c r="K474" s="113"/>
      <c r="L474" s="113"/>
      <c r="M474" s="113"/>
      <c r="N474" s="113"/>
    </row>
    <row r="475" spans="1:14" s="8" customFormat="1" ht="17.25" customHeight="1">
      <c r="A475" s="143" t="s">
        <v>336</v>
      </c>
      <c r="B475" s="115"/>
      <c r="C475" s="115">
        <v>226</v>
      </c>
      <c r="D475" s="115">
        <v>800000000</v>
      </c>
      <c r="E475" s="115">
        <v>244</v>
      </c>
      <c r="F475" s="115">
        <v>226</v>
      </c>
      <c r="G475" s="102" t="s">
        <v>534</v>
      </c>
      <c r="H475" s="118">
        <f t="shared" si="45"/>
        <v>101269</v>
      </c>
      <c r="I475" s="125">
        <v>101269</v>
      </c>
      <c r="J475" s="125"/>
      <c r="K475" s="113"/>
      <c r="L475" s="113"/>
      <c r="M475" s="113"/>
      <c r="N475" s="113"/>
    </row>
    <row r="476" spans="1:14" s="8" customFormat="1" ht="17.25" customHeight="1">
      <c r="A476" s="143" t="s">
        <v>336</v>
      </c>
      <c r="B476" s="115"/>
      <c r="C476" s="115">
        <v>226</v>
      </c>
      <c r="D476" s="115">
        <v>800000000</v>
      </c>
      <c r="E476" s="115">
        <v>244</v>
      </c>
      <c r="F476" s="115">
        <v>226</v>
      </c>
      <c r="G476" s="102" t="s">
        <v>535</v>
      </c>
      <c r="H476" s="118">
        <f t="shared" si="45"/>
        <v>204187.9</v>
      </c>
      <c r="I476" s="125">
        <v>204187.9</v>
      </c>
      <c r="J476" s="125"/>
      <c r="K476" s="113"/>
      <c r="L476" s="113"/>
      <c r="M476" s="113"/>
      <c r="N476" s="113"/>
    </row>
    <row r="477" spans="1:14" s="8" customFormat="1" ht="17.25" customHeight="1">
      <c r="A477" s="143" t="s">
        <v>336</v>
      </c>
      <c r="B477" s="115"/>
      <c r="C477" s="115">
        <v>226</v>
      </c>
      <c r="D477" s="116" t="s">
        <v>524</v>
      </c>
      <c r="E477" s="115">
        <v>244</v>
      </c>
      <c r="F477" s="115">
        <v>226</v>
      </c>
      <c r="G477" s="102" t="s">
        <v>536</v>
      </c>
      <c r="H477" s="118">
        <f t="shared" si="45"/>
        <v>774014.58</v>
      </c>
      <c r="I477" s="125">
        <v>0</v>
      </c>
      <c r="J477" s="125"/>
      <c r="K477" s="113"/>
      <c r="L477" s="113"/>
      <c r="M477" s="113">
        <v>774014.58</v>
      </c>
      <c r="N477" s="113"/>
    </row>
    <row r="478" spans="1:14" s="8" customFormat="1" ht="17.25" customHeight="1">
      <c r="A478" s="143" t="s">
        <v>400</v>
      </c>
      <c r="B478" s="115"/>
      <c r="C478" s="115">
        <v>296</v>
      </c>
      <c r="D478" s="115"/>
      <c r="E478" s="115">
        <v>244</v>
      </c>
      <c r="F478" s="115">
        <v>296</v>
      </c>
      <c r="G478" s="122"/>
      <c r="H478" s="118">
        <f t="shared" si="45"/>
        <v>0</v>
      </c>
      <c r="I478" s="125"/>
      <c r="J478" s="125"/>
      <c r="K478" s="113"/>
      <c r="L478" s="113"/>
      <c r="M478" s="113"/>
      <c r="N478" s="113"/>
    </row>
    <row r="479" spans="1:14" s="8" customFormat="1" ht="17.25" customHeight="1">
      <c r="A479" s="137" t="s">
        <v>53</v>
      </c>
      <c r="B479" s="115">
        <v>300</v>
      </c>
      <c r="C479" s="115" t="s">
        <v>10</v>
      </c>
      <c r="D479" s="115"/>
      <c r="E479" s="115"/>
      <c r="F479" s="115" t="s">
        <v>10</v>
      </c>
      <c r="G479" s="122"/>
      <c r="H479" s="118">
        <f>H481+H482</f>
        <v>0</v>
      </c>
      <c r="I479" s="125">
        <f aca="true" t="shared" si="46" ref="I479:N479">I481+I482</f>
        <v>0</v>
      </c>
      <c r="J479" s="125">
        <f t="shared" si="46"/>
        <v>0</v>
      </c>
      <c r="K479" s="125">
        <f t="shared" si="46"/>
        <v>0</v>
      </c>
      <c r="L479" s="125">
        <f t="shared" si="46"/>
        <v>0</v>
      </c>
      <c r="M479" s="125">
        <f t="shared" si="46"/>
        <v>0</v>
      </c>
      <c r="N479" s="125">
        <f t="shared" si="46"/>
        <v>0</v>
      </c>
    </row>
    <row r="480" spans="1:14" s="8" customFormat="1" ht="14.25" customHeight="1">
      <c r="A480" s="137" t="s">
        <v>3</v>
      </c>
      <c r="B480" s="115"/>
      <c r="C480" s="149"/>
      <c r="D480" s="115"/>
      <c r="E480" s="115"/>
      <c r="F480" s="149"/>
      <c r="G480" s="150"/>
      <c r="H480" s="118"/>
      <c r="I480" s="125"/>
      <c r="J480" s="125"/>
      <c r="K480" s="113"/>
      <c r="L480" s="113"/>
      <c r="M480" s="113"/>
      <c r="N480" s="113"/>
    </row>
    <row r="481" spans="1:14" s="8" customFormat="1" ht="16.5" customHeight="1">
      <c r="A481" s="137" t="s">
        <v>54</v>
      </c>
      <c r="B481" s="145">
        <v>310</v>
      </c>
      <c r="C481" s="151"/>
      <c r="D481" s="145"/>
      <c r="E481" s="145"/>
      <c r="F481" s="151"/>
      <c r="G481" s="152"/>
      <c r="H481" s="118">
        <f>I481+J481+K481+L481+M481+N481</f>
        <v>0</v>
      </c>
      <c r="I481" s="125"/>
      <c r="J481" s="125"/>
      <c r="K481" s="113"/>
      <c r="L481" s="113"/>
      <c r="M481" s="113"/>
      <c r="N481" s="113"/>
    </row>
    <row r="482" spans="1:14" s="153" customFormat="1" ht="15" customHeight="1">
      <c r="A482" s="137" t="s">
        <v>55</v>
      </c>
      <c r="B482" s="115">
        <v>320</v>
      </c>
      <c r="C482" s="115"/>
      <c r="D482" s="115"/>
      <c r="E482" s="115"/>
      <c r="F482" s="115"/>
      <c r="G482" s="122"/>
      <c r="H482" s="118">
        <f>I482+J482+K482+L482+M482+N482</f>
        <v>0</v>
      </c>
      <c r="I482" s="125"/>
      <c r="J482" s="125"/>
      <c r="K482" s="113"/>
      <c r="L482" s="113"/>
      <c r="M482" s="113"/>
      <c r="N482" s="113"/>
    </row>
    <row r="483" spans="1:14" s="153" customFormat="1" ht="17.25" customHeight="1">
      <c r="A483" s="137" t="s">
        <v>56</v>
      </c>
      <c r="B483" s="115">
        <v>400</v>
      </c>
      <c r="C483" s="115"/>
      <c r="D483" s="115"/>
      <c r="E483" s="115"/>
      <c r="F483" s="115"/>
      <c r="G483" s="122"/>
      <c r="H483" s="118">
        <f>H485+H486</f>
        <v>0</v>
      </c>
      <c r="I483" s="125">
        <f aca="true" t="shared" si="47" ref="I483:N483">I485+I486</f>
        <v>0</v>
      </c>
      <c r="J483" s="125">
        <f t="shared" si="47"/>
        <v>0</v>
      </c>
      <c r="K483" s="125">
        <f t="shared" si="47"/>
        <v>0</v>
      </c>
      <c r="L483" s="125">
        <f t="shared" si="47"/>
        <v>0</v>
      </c>
      <c r="M483" s="125">
        <f t="shared" si="47"/>
        <v>0</v>
      </c>
      <c r="N483" s="125">
        <f t="shared" si="47"/>
        <v>0</v>
      </c>
    </row>
    <row r="484" spans="1:14" s="153" customFormat="1" ht="14.25" customHeight="1">
      <c r="A484" s="137" t="s">
        <v>3</v>
      </c>
      <c r="B484" s="115"/>
      <c r="C484" s="149"/>
      <c r="D484" s="115"/>
      <c r="E484" s="115"/>
      <c r="F484" s="149"/>
      <c r="G484" s="150"/>
      <c r="H484" s="118"/>
      <c r="I484" s="125"/>
      <c r="J484" s="125"/>
      <c r="K484" s="113"/>
      <c r="L484" s="113"/>
      <c r="M484" s="113"/>
      <c r="N484" s="113"/>
    </row>
    <row r="485" spans="1:14" s="153" customFormat="1" ht="15.75" customHeight="1">
      <c r="A485" s="137" t="s">
        <v>57</v>
      </c>
      <c r="B485" s="145">
        <v>410</v>
      </c>
      <c r="C485" s="151"/>
      <c r="D485" s="145"/>
      <c r="E485" s="145"/>
      <c r="F485" s="151"/>
      <c r="G485" s="152"/>
      <c r="H485" s="118">
        <f aca="true" t="shared" si="48" ref="H485:H495">I485+J485+K485+L485+M485+N485</f>
        <v>0</v>
      </c>
      <c r="I485" s="125"/>
      <c r="J485" s="125"/>
      <c r="K485" s="113"/>
      <c r="L485" s="113"/>
      <c r="M485" s="113"/>
      <c r="N485" s="113"/>
    </row>
    <row r="486" spans="1:14" s="153" customFormat="1" ht="13.5" customHeight="1">
      <c r="A486" s="137" t="s">
        <v>58</v>
      </c>
      <c r="B486" s="115">
        <v>420</v>
      </c>
      <c r="C486" s="115"/>
      <c r="D486" s="115"/>
      <c r="E486" s="115"/>
      <c r="F486" s="115"/>
      <c r="G486" s="122"/>
      <c r="H486" s="118">
        <f t="shared" si="48"/>
        <v>0</v>
      </c>
      <c r="I486" s="125"/>
      <c r="J486" s="125"/>
      <c r="K486" s="113"/>
      <c r="L486" s="113"/>
      <c r="M486" s="113"/>
      <c r="N486" s="113"/>
    </row>
    <row r="487" spans="1:14" s="153" customFormat="1" ht="28.5" customHeight="1">
      <c r="A487" s="137" t="s">
        <v>337</v>
      </c>
      <c r="B487" s="115">
        <v>500</v>
      </c>
      <c r="C487" s="115" t="s">
        <v>10</v>
      </c>
      <c r="D487" s="115"/>
      <c r="E487" s="115"/>
      <c r="F487" s="115" t="s">
        <v>10</v>
      </c>
      <c r="G487" s="122"/>
      <c r="H487" s="118">
        <f t="shared" si="48"/>
        <v>0</v>
      </c>
      <c r="I487" s="125">
        <f>I488+I489</f>
        <v>0</v>
      </c>
      <c r="J487" s="125">
        <f>J488+J489</f>
        <v>0</v>
      </c>
      <c r="K487" s="125">
        <f>K488+K489</f>
        <v>0</v>
      </c>
      <c r="L487" s="125">
        <f>L488+L489</f>
        <v>0</v>
      </c>
      <c r="M487" s="125">
        <f>M488+M489+M490+M491+M492+M493</f>
        <v>0</v>
      </c>
      <c r="N487" s="125">
        <f>N488+N489</f>
        <v>0</v>
      </c>
    </row>
    <row r="488" spans="1:14" s="153" customFormat="1" ht="18" customHeight="1">
      <c r="A488" s="137" t="s">
        <v>59</v>
      </c>
      <c r="B488" s="115"/>
      <c r="C488" s="115">
        <v>131</v>
      </c>
      <c r="D488" s="115">
        <v>800000000</v>
      </c>
      <c r="E488" s="115"/>
      <c r="F488" s="115">
        <v>131</v>
      </c>
      <c r="G488" s="102" t="s">
        <v>535</v>
      </c>
      <c r="H488" s="118">
        <f t="shared" si="48"/>
        <v>0</v>
      </c>
      <c r="I488" s="154">
        <v>0</v>
      </c>
      <c r="J488" s="125"/>
      <c r="K488" s="113"/>
      <c r="L488" s="113"/>
      <c r="M488" s="113"/>
      <c r="N488" s="113"/>
    </row>
    <row r="489" spans="1:14" s="153" customFormat="1" ht="18" customHeight="1">
      <c r="A489" s="137" t="s">
        <v>59</v>
      </c>
      <c r="B489" s="115"/>
      <c r="C489" s="115">
        <v>152</v>
      </c>
      <c r="D489" s="115">
        <v>901480000</v>
      </c>
      <c r="E489" s="115"/>
      <c r="F489" s="115">
        <v>152</v>
      </c>
      <c r="G489" s="122" t="s">
        <v>538</v>
      </c>
      <c r="H489" s="118">
        <f t="shared" si="48"/>
        <v>0</v>
      </c>
      <c r="I489" s="154">
        <v>0</v>
      </c>
      <c r="J489" s="125"/>
      <c r="K489" s="113"/>
      <c r="L489" s="113"/>
      <c r="M489" s="113"/>
      <c r="N489" s="113"/>
    </row>
    <row r="490" spans="1:14" s="153" customFormat="1" ht="18" customHeight="1">
      <c r="A490" s="137" t="s">
        <v>59</v>
      </c>
      <c r="B490" s="115"/>
      <c r="C490" s="115">
        <v>121</v>
      </c>
      <c r="D490" s="116" t="s">
        <v>524</v>
      </c>
      <c r="E490" s="115"/>
      <c r="F490" s="115">
        <v>121</v>
      </c>
      <c r="G490" s="102" t="s">
        <v>536</v>
      </c>
      <c r="H490" s="118">
        <f t="shared" si="48"/>
        <v>0</v>
      </c>
      <c r="I490" s="154">
        <v>0</v>
      </c>
      <c r="J490" s="125"/>
      <c r="K490" s="113"/>
      <c r="L490" s="113"/>
      <c r="M490" s="113"/>
      <c r="N490" s="113"/>
    </row>
    <row r="491" spans="1:14" s="153" customFormat="1" ht="18" customHeight="1">
      <c r="A491" s="137" t="s">
        <v>59</v>
      </c>
      <c r="B491" s="115"/>
      <c r="C491" s="115">
        <v>131</v>
      </c>
      <c r="D491" s="116" t="s">
        <v>524</v>
      </c>
      <c r="E491" s="115"/>
      <c r="F491" s="115">
        <v>131</v>
      </c>
      <c r="G491" s="102" t="s">
        <v>536</v>
      </c>
      <c r="H491" s="118">
        <f t="shared" si="48"/>
        <v>0</v>
      </c>
      <c r="I491" s="154">
        <v>0</v>
      </c>
      <c r="J491" s="125"/>
      <c r="K491" s="113"/>
      <c r="L491" s="113"/>
      <c r="M491" s="113"/>
      <c r="N491" s="113"/>
    </row>
    <row r="492" spans="1:14" s="153" customFormat="1" ht="18" customHeight="1">
      <c r="A492" s="137" t="s">
        <v>59</v>
      </c>
      <c r="B492" s="115"/>
      <c r="C492" s="115">
        <v>135</v>
      </c>
      <c r="D492" s="116" t="s">
        <v>524</v>
      </c>
      <c r="E492" s="115"/>
      <c r="F492" s="115">
        <v>135</v>
      </c>
      <c r="G492" s="102" t="s">
        <v>536</v>
      </c>
      <c r="H492" s="118">
        <f t="shared" si="48"/>
        <v>0</v>
      </c>
      <c r="I492" s="154">
        <v>0</v>
      </c>
      <c r="J492" s="125"/>
      <c r="K492" s="113"/>
      <c r="L492" s="113"/>
      <c r="M492" s="113"/>
      <c r="N492" s="113"/>
    </row>
    <row r="493" spans="1:14" s="153" customFormat="1" ht="18" customHeight="1">
      <c r="A493" s="137" t="s">
        <v>59</v>
      </c>
      <c r="B493" s="115"/>
      <c r="C493" s="115">
        <v>189</v>
      </c>
      <c r="D493" s="116" t="s">
        <v>524</v>
      </c>
      <c r="E493" s="115"/>
      <c r="F493" s="115">
        <v>189</v>
      </c>
      <c r="G493" s="102" t="s">
        <v>536</v>
      </c>
      <c r="H493" s="118">
        <f t="shared" si="48"/>
        <v>0</v>
      </c>
      <c r="I493" s="154">
        <v>0</v>
      </c>
      <c r="J493" s="125"/>
      <c r="K493" s="113"/>
      <c r="L493" s="113"/>
      <c r="M493" s="113"/>
      <c r="N493" s="113"/>
    </row>
    <row r="494" spans="1:14" s="153" customFormat="1" ht="18" customHeight="1">
      <c r="A494" s="137" t="s">
        <v>60</v>
      </c>
      <c r="B494" s="115">
        <v>600</v>
      </c>
      <c r="C494" s="115" t="s">
        <v>10</v>
      </c>
      <c r="D494" s="115"/>
      <c r="E494" s="115"/>
      <c r="F494" s="115" t="s">
        <v>10</v>
      </c>
      <c r="G494" s="122"/>
      <c r="H494" s="155">
        <f t="shared" si="48"/>
        <v>0</v>
      </c>
      <c r="I494" s="156">
        <f>I341-I397</f>
        <v>0</v>
      </c>
      <c r="J494" s="156">
        <f>J341-J397</f>
        <v>0</v>
      </c>
      <c r="K494" s="156"/>
      <c r="L494" s="156"/>
      <c r="M494" s="156">
        <f>M341-M397</f>
        <v>0</v>
      </c>
      <c r="N494" s="120"/>
    </row>
    <row r="495" spans="1:14" s="153" customFormat="1" ht="18" customHeight="1">
      <c r="A495" s="137" t="s">
        <v>60</v>
      </c>
      <c r="B495" s="115">
        <v>600</v>
      </c>
      <c r="C495" s="115" t="s">
        <v>10</v>
      </c>
      <c r="D495" s="115"/>
      <c r="E495" s="115"/>
      <c r="F495" s="115" t="s">
        <v>10</v>
      </c>
      <c r="G495" s="122"/>
      <c r="H495" s="155">
        <f t="shared" si="48"/>
        <v>0</v>
      </c>
      <c r="I495" s="156">
        <f>I341-I397</f>
        <v>0</v>
      </c>
      <c r="J495" s="156">
        <f>J341-J397</f>
        <v>0</v>
      </c>
      <c r="K495" s="156"/>
      <c r="L495" s="156"/>
      <c r="M495" s="156">
        <f>M341-M397</f>
        <v>0</v>
      </c>
      <c r="N495" s="120"/>
    </row>
    <row r="496" spans="1:14" ht="15">
      <c r="A496" s="39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</sheetData>
  <sheetProtection/>
  <mergeCells count="53">
    <mergeCell ref="K338:K339"/>
    <mergeCell ref="L338:L339"/>
    <mergeCell ref="M338:N338"/>
    <mergeCell ref="L174:L175"/>
    <mergeCell ref="M174:N174"/>
    <mergeCell ref="H333:K333"/>
    <mergeCell ref="H334:K334"/>
    <mergeCell ref="H336:N336"/>
    <mergeCell ref="H337:H339"/>
    <mergeCell ref="I338:I339"/>
    <mergeCell ref="A336:A339"/>
    <mergeCell ref="B336:B339"/>
    <mergeCell ref="D336:D339"/>
    <mergeCell ref="E336:E339"/>
    <mergeCell ref="F336:F339"/>
    <mergeCell ref="G336:G339"/>
    <mergeCell ref="I337:N337"/>
    <mergeCell ref="H168:K168"/>
    <mergeCell ref="H169:K169"/>
    <mergeCell ref="H170:K170"/>
    <mergeCell ref="A172:A175"/>
    <mergeCell ref="B172:B175"/>
    <mergeCell ref="D172:D175"/>
    <mergeCell ref="E172:E175"/>
    <mergeCell ref="J174:J175"/>
    <mergeCell ref="F172:F175"/>
    <mergeCell ref="G172:G175"/>
    <mergeCell ref="H172:N172"/>
    <mergeCell ref="H173:H175"/>
    <mergeCell ref="K8:K9"/>
    <mergeCell ref="I173:N173"/>
    <mergeCell ref="I174:I175"/>
    <mergeCell ref="K174:K175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J338:J339"/>
    <mergeCell ref="C6:C9"/>
    <mergeCell ref="C172:C175"/>
    <mergeCell ref="C336:C339"/>
    <mergeCell ref="G6:G9"/>
    <mergeCell ref="H6:N6"/>
    <mergeCell ref="H7:H9"/>
    <mergeCell ref="M8:N8"/>
    <mergeCell ref="I7:N7"/>
    <mergeCell ref="I8:I9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5" max="13" man="1"/>
    <brk id="112" max="13" man="1"/>
    <brk id="166" max="13" man="1"/>
    <brk id="223" max="13" man="1"/>
    <brk id="276" max="13" man="1"/>
    <brk id="330" max="13" man="1"/>
    <brk id="384" max="13" man="1"/>
    <brk id="4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1">
      <selection activeCell="G7" sqref="G7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81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81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81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81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81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58">
      <selection activeCell="C20" sqref="C20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51">
        <v>901010000</v>
      </c>
      <c r="C7" s="60" t="s">
        <v>228</v>
      </c>
    </row>
    <row r="8" spans="2:3" ht="15">
      <c r="B8" s="51">
        <v>901020000</v>
      </c>
      <c r="C8" s="60" t="s">
        <v>229</v>
      </c>
    </row>
    <row r="9" spans="2:3" ht="15">
      <c r="B9" s="51">
        <v>901030000</v>
      </c>
      <c r="C9" s="60" t="s">
        <v>230</v>
      </c>
    </row>
    <row r="10" spans="2:3" ht="15">
      <c r="B10" s="51">
        <v>901040000</v>
      </c>
      <c r="C10" s="60" t="s">
        <v>231</v>
      </c>
    </row>
    <row r="11" spans="2:3" ht="15">
      <c r="B11" s="51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51">
        <v>901140000</v>
      </c>
      <c r="C15" s="60" t="s">
        <v>234</v>
      </c>
    </row>
    <row r="16" spans="2:3" ht="15">
      <c r="B16" s="51">
        <v>901150000</v>
      </c>
      <c r="C16" s="60" t="s">
        <v>235</v>
      </c>
    </row>
    <row r="17" spans="2:3" ht="15">
      <c r="B17" s="51">
        <v>901160000</v>
      </c>
      <c r="C17" s="60" t="s">
        <v>236</v>
      </c>
    </row>
    <row r="18" spans="2:3" ht="30">
      <c r="B18" s="51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23">
      <selection activeCell="J29" sqref="J29:J34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520</v>
      </c>
      <c r="G4" s="46"/>
    </row>
    <row r="5" ht="15.75">
      <c r="A5" s="30"/>
    </row>
    <row r="6" ht="15.75">
      <c r="A6" s="30"/>
    </row>
    <row r="7" spans="1:12" ht="15.75" customHeight="1">
      <c r="A7" s="250" t="s">
        <v>64</v>
      </c>
      <c r="B7" s="250" t="s">
        <v>45</v>
      </c>
      <c r="C7" s="250" t="s">
        <v>65</v>
      </c>
      <c r="D7" s="250" t="s">
        <v>66</v>
      </c>
      <c r="E7" s="250"/>
      <c r="F7" s="250"/>
      <c r="G7" s="250"/>
      <c r="H7" s="250"/>
      <c r="I7" s="250"/>
      <c r="J7" s="250"/>
      <c r="K7" s="250"/>
      <c r="L7" s="250"/>
    </row>
    <row r="8" spans="1:12" ht="15.75">
      <c r="A8" s="250"/>
      <c r="B8" s="250"/>
      <c r="C8" s="250"/>
      <c r="D8" s="250" t="s">
        <v>67</v>
      </c>
      <c r="E8" s="250"/>
      <c r="F8" s="250"/>
      <c r="G8" s="250"/>
      <c r="H8" s="250"/>
      <c r="I8" s="250"/>
      <c r="J8" s="250"/>
      <c r="K8" s="250"/>
      <c r="L8" s="250"/>
    </row>
    <row r="9" spans="1:12" ht="15.75">
      <c r="A9" s="250"/>
      <c r="B9" s="250"/>
      <c r="C9" s="250"/>
      <c r="D9" s="250" t="s">
        <v>68</v>
      </c>
      <c r="E9" s="250"/>
      <c r="F9" s="250"/>
      <c r="G9" s="250" t="s">
        <v>4</v>
      </c>
      <c r="H9" s="250"/>
      <c r="I9" s="250"/>
      <c r="J9" s="250"/>
      <c r="K9" s="250"/>
      <c r="L9" s="250"/>
    </row>
    <row r="10" spans="1:12" ht="47.25" customHeight="1">
      <c r="A10" s="250"/>
      <c r="B10" s="250"/>
      <c r="C10" s="250"/>
      <c r="D10" s="250"/>
      <c r="E10" s="250"/>
      <c r="F10" s="250"/>
      <c r="G10" s="250" t="s">
        <v>69</v>
      </c>
      <c r="H10" s="250"/>
      <c r="I10" s="250"/>
      <c r="J10" s="250" t="s">
        <v>70</v>
      </c>
      <c r="K10" s="250"/>
      <c r="L10" s="250"/>
    </row>
    <row r="11" spans="1:12" ht="50.25" customHeight="1">
      <c r="A11" s="250"/>
      <c r="B11" s="250"/>
      <c r="C11" s="250"/>
      <c r="D11" s="250"/>
      <c r="E11" s="250"/>
      <c r="F11" s="250"/>
      <c r="G11" s="251" t="s">
        <v>288</v>
      </c>
      <c r="H11" s="252"/>
      <c r="I11" s="253"/>
      <c r="J11" s="251" t="s">
        <v>71</v>
      </c>
      <c r="K11" s="252"/>
      <c r="L11" s="253"/>
    </row>
    <row r="12" spans="1:12" ht="78.75" customHeight="1">
      <c r="A12" s="250"/>
      <c r="B12" s="250"/>
      <c r="C12" s="250"/>
      <c r="D12" s="250"/>
      <c r="E12" s="250"/>
      <c r="F12" s="250"/>
      <c r="G12" s="254"/>
      <c r="H12" s="255"/>
      <c r="I12" s="256"/>
      <c r="J12" s="254"/>
      <c r="K12" s="255"/>
      <c r="L12" s="256"/>
    </row>
    <row r="13" spans="1:12" ht="15.75" customHeight="1">
      <c r="A13" s="250"/>
      <c r="B13" s="250"/>
      <c r="C13" s="250"/>
      <c r="D13" s="250" t="s">
        <v>426</v>
      </c>
      <c r="E13" s="250" t="s">
        <v>287</v>
      </c>
      <c r="F13" s="250" t="s">
        <v>427</v>
      </c>
      <c r="G13" s="250" t="s">
        <v>428</v>
      </c>
      <c r="H13" s="250" t="s">
        <v>287</v>
      </c>
      <c r="I13" s="48" t="s">
        <v>429</v>
      </c>
      <c r="J13" s="250" t="s">
        <v>426</v>
      </c>
      <c r="K13" s="250" t="s">
        <v>287</v>
      </c>
      <c r="L13" s="250" t="s">
        <v>427</v>
      </c>
    </row>
    <row r="14" spans="1:12" ht="47.25">
      <c r="A14" s="250"/>
      <c r="B14" s="250"/>
      <c r="C14" s="250"/>
      <c r="D14" s="250"/>
      <c r="E14" s="250"/>
      <c r="F14" s="250"/>
      <c r="G14" s="250"/>
      <c r="H14" s="250"/>
      <c r="I14" s="48" t="s">
        <v>72</v>
      </c>
      <c r="J14" s="250"/>
      <c r="K14" s="250"/>
      <c r="L14" s="250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263" t="s">
        <v>76</v>
      </c>
      <c r="C16" s="262" t="s">
        <v>74</v>
      </c>
      <c r="D16" s="264">
        <f aca="true" t="shared" si="0" ref="D16:L16">D29</f>
        <v>9097918.89</v>
      </c>
      <c r="E16" s="258">
        <f>K16</f>
        <v>9204226.74</v>
      </c>
      <c r="F16" s="258">
        <f>L16</f>
        <v>9214226.74</v>
      </c>
      <c r="G16" s="258">
        <f t="shared" si="0"/>
        <v>0</v>
      </c>
      <c r="H16" s="258">
        <f t="shared" si="0"/>
        <v>0</v>
      </c>
      <c r="I16" s="258">
        <f t="shared" si="0"/>
        <v>0</v>
      </c>
      <c r="J16" s="258">
        <f t="shared" si="0"/>
        <v>9097918.89</v>
      </c>
      <c r="K16" s="258">
        <f t="shared" si="0"/>
        <v>9204226.74</v>
      </c>
      <c r="L16" s="258">
        <f t="shared" si="0"/>
        <v>9214226.74</v>
      </c>
    </row>
    <row r="17" spans="1:12" ht="15.75">
      <c r="A17" s="33" t="s">
        <v>5</v>
      </c>
      <c r="B17" s="263"/>
      <c r="C17" s="262"/>
      <c r="D17" s="265"/>
      <c r="E17" s="259"/>
      <c r="F17" s="259"/>
      <c r="G17" s="259"/>
      <c r="H17" s="259"/>
      <c r="I17" s="259"/>
      <c r="J17" s="259"/>
      <c r="K17" s="259"/>
      <c r="L17" s="259"/>
    </row>
    <row r="18" spans="1:12" ht="15">
      <c r="A18" s="32"/>
      <c r="B18" s="263"/>
      <c r="C18" s="262"/>
      <c r="D18" s="265"/>
      <c r="E18" s="259"/>
      <c r="F18" s="259"/>
      <c r="G18" s="259"/>
      <c r="H18" s="259"/>
      <c r="I18" s="259"/>
      <c r="J18" s="259"/>
      <c r="K18" s="259"/>
      <c r="L18" s="259"/>
    </row>
    <row r="19" spans="1:12" ht="84.75" customHeight="1">
      <c r="A19" s="260" t="s">
        <v>75</v>
      </c>
      <c r="B19" s="262">
        <v>1001</v>
      </c>
      <c r="C19" s="262" t="s">
        <v>74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</row>
    <row r="20" spans="1:12" ht="15" customHeight="1">
      <c r="A20" s="261"/>
      <c r="B20" s="262"/>
      <c r="C20" s="262"/>
      <c r="D20" s="258"/>
      <c r="E20" s="258"/>
      <c r="F20" s="258"/>
      <c r="G20" s="258"/>
      <c r="H20" s="258"/>
      <c r="I20" s="258"/>
      <c r="J20" s="258"/>
      <c r="K20" s="258"/>
      <c r="L20" s="258"/>
    </row>
    <row r="21" spans="1:12" ht="15" customHeight="1">
      <c r="A21" s="261"/>
      <c r="B21" s="262"/>
      <c r="C21" s="262"/>
      <c r="D21" s="258"/>
      <c r="E21" s="258"/>
      <c r="F21" s="258"/>
      <c r="G21" s="258"/>
      <c r="H21" s="258"/>
      <c r="I21" s="258"/>
      <c r="J21" s="258"/>
      <c r="K21" s="258"/>
      <c r="L21" s="258"/>
    </row>
    <row r="22" spans="1:12" ht="15" customHeight="1">
      <c r="A22" s="261"/>
      <c r="B22" s="262"/>
      <c r="C22" s="262"/>
      <c r="D22" s="258"/>
      <c r="E22" s="258"/>
      <c r="F22" s="258"/>
      <c r="G22" s="258"/>
      <c r="H22" s="258"/>
      <c r="I22" s="258"/>
      <c r="J22" s="258"/>
      <c r="K22" s="258"/>
      <c r="L22" s="258"/>
    </row>
    <row r="23" spans="1:12" ht="9.75" customHeight="1">
      <c r="A23" s="261"/>
      <c r="B23" s="262"/>
      <c r="C23" s="262"/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12" ht="15" customHeight="1" hidden="1">
      <c r="A24" s="261"/>
      <c r="B24" s="262"/>
      <c r="C24" s="262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2" ht="15" customHeight="1" hidden="1">
      <c r="A25" s="261"/>
      <c r="B25" s="262"/>
      <c r="C25" s="262"/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2" ht="15" customHeight="1" hidden="1">
      <c r="A26" s="261"/>
      <c r="B26" s="262"/>
      <c r="C26" s="262"/>
      <c r="D26" s="258"/>
      <c r="E26" s="258"/>
      <c r="F26" s="258"/>
      <c r="G26" s="258"/>
      <c r="H26" s="258"/>
      <c r="I26" s="258"/>
      <c r="J26" s="258"/>
      <c r="K26" s="258"/>
      <c r="L26" s="258"/>
    </row>
    <row r="27" spans="1:12" ht="15" customHeight="1" hidden="1">
      <c r="A27" s="261"/>
      <c r="B27" s="262"/>
      <c r="C27" s="262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15" customHeight="1" hidden="1">
      <c r="A28" s="261"/>
      <c r="B28" s="262"/>
      <c r="C28" s="262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50.25" customHeight="1">
      <c r="A29" s="261" t="s">
        <v>401</v>
      </c>
      <c r="B29" s="262">
        <v>2001</v>
      </c>
      <c r="C29" s="261"/>
      <c r="D29" s="266">
        <f>J29</f>
        <v>9097918.89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f>'раздел 3 (табл.2,3,4)'!H113</f>
        <v>9097918.89</v>
      </c>
      <c r="K29" s="266">
        <f>'раздел 3 (табл.2,3,4)'!H277</f>
        <v>9204226.74</v>
      </c>
      <c r="L29" s="266">
        <f>'раздел 3 (табл.2,3,4)'!H441</f>
        <v>9214226.74</v>
      </c>
    </row>
    <row r="30" spans="1:12" ht="15">
      <c r="A30" s="261"/>
      <c r="B30" s="262"/>
      <c r="C30" s="261"/>
      <c r="D30" s="266"/>
      <c r="E30" s="266"/>
      <c r="F30" s="266"/>
      <c r="G30" s="266"/>
      <c r="H30" s="266"/>
      <c r="I30" s="266"/>
      <c r="J30" s="266"/>
      <c r="K30" s="266"/>
      <c r="L30" s="266"/>
    </row>
    <row r="31" spans="1:12" ht="1.5" customHeight="1">
      <c r="A31" s="261"/>
      <c r="B31" s="262"/>
      <c r="C31" s="261"/>
      <c r="D31" s="266"/>
      <c r="E31" s="266"/>
      <c r="F31" s="266"/>
      <c r="G31" s="266"/>
      <c r="H31" s="266"/>
      <c r="I31" s="266"/>
      <c r="J31" s="266"/>
      <c r="K31" s="266"/>
      <c r="L31" s="266"/>
    </row>
    <row r="32" spans="1:12" ht="15">
      <c r="A32" s="261"/>
      <c r="B32" s="262"/>
      <c r="C32" s="261"/>
      <c r="D32" s="266"/>
      <c r="E32" s="266"/>
      <c r="F32" s="266"/>
      <c r="G32" s="266"/>
      <c r="H32" s="266"/>
      <c r="I32" s="266"/>
      <c r="J32" s="266"/>
      <c r="K32" s="266"/>
      <c r="L32" s="266"/>
    </row>
    <row r="33" spans="1:12" ht="15">
      <c r="A33" s="261"/>
      <c r="B33" s="262"/>
      <c r="C33" s="261"/>
      <c r="D33" s="266"/>
      <c r="E33" s="266"/>
      <c r="F33" s="266"/>
      <c r="G33" s="266"/>
      <c r="H33" s="266"/>
      <c r="I33" s="266"/>
      <c r="J33" s="266"/>
      <c r="K33" s="266"/>
      <c r="L33" s="266"/>
    </row>
    <row r="34" spans="1:12" ht="15">
      <c r="A34" s="261"/>
      <c r="B34" s="262"/>
      <c r="C34" s="261"/>
      <c r="D34" s="266"/>
      <c r="E34" s="266"/>
      <c r="F34" s="266"/>
      <c r="G34" s="266"/>
      <c r="H34" s="266"/>
      <c r="I34" s="266"/>
      <c r="J34" s="266"/>
      <c r="K34" s="266"/>
      <c r="L34" s="266"/>
    </row>
    <row r="36" ht="18.75">
      <c r="A36" s="34" t="s">
        <v>78</v>
      </c>
    </row>
    <row r="37" spans="1:12" ht="82.5" customHeight="1">
      <c r="A37" s="257" t="s">
        <v>289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</row>
    <row r="38" spans="1:12" ht="103.5" customHeight="1">
      <c r="A38" s="257" t="s">
        <v>290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257" t="s">
        <v>295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</row>
    <row r="48" spans="1:12" s="62" customFormat="1" ht="31.5" customHeight="1">
      <c r="A48" s="257" t="s">
        <v>402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</row>
  </sheetData>
  <sheetProtection/>
  <mergeCells count="58"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519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250" t="s">
        <v>1</v>
      </c>
      <c r="B8" s="26" t="s">
        <v>86</v>
      </c>
      <c r="C8" s="250" t="s">
        <v>88</v>
      </c>
    </row>
    <row r="9" spans="1:3" ht="15.75">
      <c r="A9" s="250"/>
      <c r="B9" s="26" t="s">
        <v>87</v>
      </c>
      <c r="C9" s="250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267" t="s">
        <v>407</v>
      </c>
      <c r="B18" s="267"/>
      <c r="C18" s="267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267"/>
      <c r="B19" s="267"/>
      <c r="C19" s="267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267"/>
      <c r="B20" s="267"/>
      <c r="C20" s="267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267"/>
      <c r="B21" s="267"/>
      <c r="C21" s="267"/>
      <c r="D21" s="70"/>
    </row>
    <row r="22" spans="1:4" ht="15" customHeight="1">
      <c r="A22" s="267"/>
      <c r="B22" s="267"/>
      <c r="C22" s="267"/>
      <c r="D22" s="70"/>
    </row>
    <row r="23" spans="1:4" ht="15" customHeight="1">
      <c r="A23" s="267"/>
      <c r="B23" s="267"/>
      <c r="C23" s="267"/>
      <c r="D23" s="70"/>
    </row>
    <row r="24" spans="1:4" ht="30.75" customHeight="1">
      <c r="A24" s="267"/>
      <c r="B24" s="267"/>
      <c r="C24" s="267"/>
      <c r="D24" s="70"/>
    </row>
    <row r="25" spans="1:3" ht="15">
      <c r="A25" s="267"/>
      <c r="B25" s="267"/>
      <c r="C25" s="267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268" t="s">
        <v>404</v>
      </c>
      <c r="C13" s="266">
        <v>0</v>
      </c>
    </row>
    <row r="14" spans="1:3" ht="56.25" customHeight="1">
      <c r="A14" s="25" t="s">
        <v>98</v>
      </c>
      <c r="B14" s="268"/>
      <c r="C14" s="266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spans="1:3" ht="15.75">
      <c r="A27" s="28" t="s">
        <v>100</v>
      </c>
      <c r="C27" t="s">
        <v>542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3" ht="15.75">
      <c r="A31" s="43"/>
      <c r="B31" s="44"/>
      <c r="C31" t="s">
        <v>542</v>
      </c>
    </row>
    <row r="32" ht="15.75">
      <c r="A32" s="28" t="s">
        <v>104</v>
      </c>
    </row>
    <row r="33" ht="15.75">
      <c r="A33" s="28"/>
    </row>
    <row r="34" ht="15.75">
      <c r="A34" s="43" t="s">
        <v>543</v>
      </c>
    </row>
    <row r="35" ht="15.75">
      <c r="A35" s="28"/>
    </row>
    <row r="36" ht="15.75">
      <c r="A36" s="184">
        <v>43511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2019-05-12T07:27:52Z</dcterms:modified>
  <cp:category/>
  <cp:version/>
  <cp:contentType/>
  <cp:contentStatus/>
</cp:coreProperties>
</file>